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1"/>
  </bookViews>
  <sheets>
    <sheet name="CUADRO COMPARATIVO PPTO 2015" sheetId="1" r:id="rId1"/>
    <sheet name="PAA 2015 A 31-01-2015" sheetId="2" r:id="rId2"/>
    <sheet name="ADICIONES A 31-01-2015" sheetId="3" r:id="rId3"/>
  </sheets>
  <definedNames>
    <definedName name="_xlnm._FilterDatabase" localSheetId="2" hidden="1">'ADICIONES A 31-01-2015'!$A$6:$AT$13</definedName>
    <definedName name="_xlnm.Print_Area" localSheetId="2">'ADICIONES A 31-01-2015'!$A$1:$AO$11</definedName>
    <definedName name="_xlnm.Print_Area" localSheetId="0">'CUADRO COMPARATIVO PPTO 2015'!$A$1:$I$69</definedName>
    <definedName name="_xlnm.Print_Area" localSheetId="1">'PAA 2015 A 31-01-2015'!$A$1:$V$143</definedName>
    <definedName name="_xlnm.Print_Titles" localSheetId="0">'CUADRO COMPARATIVO PPTO 2015'!$11:$12</definedName>
    <definedName name="_xlnm.Print_Titles" localSheetId="1">'PAA 2015 A 31-01-2015'!$6:$11</definedName>
  </definedNames>
  <calcPr fullCalcOnLoad="1"/>
</workbook>
</file>

<file path=xl/sharedStrings.xml><?xml version="1.0" encoding="utf-8"?>
<sst xmlns="http://schemas.openxmlformats.org/spreadsheetml/2006/main" count="1615" uniqueCount="583">
  <si>
    <t>Suministro de combustible de gasolina tipo corriente y ACPM, para el parque automotor de propiedad de la Contraloría de Bogotá D.C., y de los que llegare a ser legalmente responsable al servicio de la Entidad.</t>
  </si>
  <si>
    <t>Página 1 de 1</t>
  </si>
  <si>
    <t>PROCEDIMIENTO PARA LAS COMPRAS</t>
  </si>
  <si>
    <t xml:space="preserve">Código documento:014001
</t>
  </si>
  <si>
    <t>Código formato:014001002</t>
  </si>
  <si>
    <t>ANEXO 2</t>
  </si>
  <si>
    <t>CÓDIGO PRESUPUESTAL</t>
  </si>
  <si>
    <t>NOMBRE RUBRO Y SUBRUBRO PRESUPUESTAL</t>
  </si>
  <si>
    <t>VALOR ($)
PRESUPUESTADO POR LAS DEPENDENCIAS SOLICITANTES INCLUIDO IVA</t>
  </si>
  <si>
    <t>Honorarios Entidad</t>
  </si>
  <si>
    <t>SERVICIOS PERSONALES INDIRECTOS</t>
  </si>
  <si>
    <t>GASTOS GENERALES</t>
  </si>
  <si>
    <t>Dotación</t>
  </si>
  <si>
    <t>Combustibles, Lubricantes y Llantas</t>
  </si>
  <si>
    <t>Materiales y Suministros</t>
  </si>
  <si>
    <t>Viaticos y Gastos de Viaje</t>
  </si>
  <si>
    <t>Impresos y Publicaciones</t>
  </si>
  <si>
    <t>Mantenimiento y Reparaciones</t>
  </si>
  <si>
    <t>Seguros</t>
  </si>
  <si>
    <t xml:space="preserve">Capacitación </t>
  </si>
  <si>
    <t>Bienestar e Incentivos</t>
  </si>
  <si>
    <t>Salud Ocupacional</t>
  </si>
  <si>
    <t>Programas y Convenios Institucionales</t>
  </si>
  <si>
    <t>Publicidad</t>
  </si>
  <si>
    <t>INVERSIÓN</t>
  </si>
  <si>
    <t>3311403240-770</t>
  </si>
  <si>
    <t>Control social a la gestión pública</t>
  </si>
  <si>
    <t>331140326-0776</t>
  </si>
  <si>
    <t>TOTAL PRESUPUESTO UNIDAD 01</t>
  </si>
  <si>
    <t>CONTRATACIÓN PAA</t>
  </si>
  <si>
    <t>FUNCIONAMIENTO</t>
  </si>
  <si>
    <t>Otros Programas y Convenios Institucionales</t>
  </si>
  <si>
    <t xml:space="preserve">Mantenimiento entidad </t>
  </si>
  <si>
    <t>Adquisición de servicios</t>
  </si>
  <si>
    <t>La entidad debe dar cumplimeinto a la Directiva Presidencial 03 de 2012, política Cero papel.</t>
  </si>
  <si>
    <t>86111604
Educación de adultos</t>
  </si>
  <si>
    <t>Con ello se sensibiliza a todos los funcionarios sobre la importancia del PIGA y de sus programas ambientales.</t>
  </si>
  <si>
    <t>DIRECCIÓN DE TECNOLOGÍAS DE LA INFORMACIÓN Y LAS COMUNICACIONES</t>
  </si>
  <si>
    <t>81111504
81111507
81112218</t>
  </si>
  <si>
    <t>Se requieren los servicios para Desarrollo, matenimiento y Soporte del Portal Web e Intranet</t>
  </si>
  <si>
    <t xml:space="preserve">Se requiere adquirir las Licencias de correo en la nube de Exchange On line </t>
  </si>
  <si>
    <t>Se requiere Renovación Licenciamiento Autocad y Suit de Adobe</t>
  </si>
  <si>
    <t>Se requiere Adquisición de Licencias Oracle</t>
  </si>
  <si>
    <t>Se requiere Adquisición de Pantallas Interactivas</t>
  </si>
  <si>
    <t>Se requiere Adquisición de Video.-Proyectores</t>
  </si>
  <si>
    <t>Se requiere Adquisición de Solución WI-FI- para sedes Externas</t>
  </si>
  <si>
    <t>Con la presencia de cerca de 900 usuarios activos en  la Contraloría, se requiere implementar un esquema de servicio para atender las solicitudes apoyo técnico, instalación de equipos, y administración remota de tecnología, con el fin de mejorar las deficiencias en los tiempos de respuesta y solución a los usuarios de TICS de la sede principal, 20 localidades y sedes externas</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</si>
  <si>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</si>
  <si>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Teniendo en cuenta que los sistemas financieros y administrativos que conforman el SI CAPITAL son de alta relevancia para la operación PRESUPUESTAL, DE PAGOS, CONTABLE DE NOMINA Y DE INVENTARIOS de la Contraloría, se requiere hacer la contratación para contar con el apoyo técnico que respalde los requerimientos de los usuarios</t>
  </si>
  <si>
    <t>Se requiere contratar los servicios de gestión y control de Impresión</t>
  </si>
  <si>
    <t>Se requiere efectiar el analisis de vulnerabilidades de la Plataforma Tecnológica.</t>
  </si>
  <si>
    <t>Se requiere garantizar la continuidad y sostenibilidad a la conectividad por medio de canales de acceso a Internet y intercomunicación entre las diferentes sedes de la Contraloría</t>
  </si>
  <si>
    <t>Concurso de Méritos</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</si>
  <si>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</si>
  <si>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r>
      <rPr>
        <b/>
        <sz val="10"/>
        <color indexed="8"/>
        <rFont val="Arial"/>
        <family val="2"/>
      </rPr>
      <t>META 5</t>
    </r>
    <r>
      <rPr>
        <sz val="10"/>
        <color indexed="8"/>
        <rFont val="Arial"/>
        <family val="2"/>
      </rPr>
      <t xml:space="preserve">
Adquisición de 5.000 bolsas biodegradables para residuos ordinarios y 5.000 bolsas plásticas biodegradables para residuos reciclables. </t>
    </r>
  </si>
  <si>
    <r>
      <rPr>
        <b/>
        <sz val="10"/>
        <color indexed="8"/>
        <rFont val="Arial"/>
        <family val="2"/>
      </rPr>
      <t>META 5</t>
    </r>
    <r>
      <rPr>
        <sz val="10"/>
        <color indexed="8"/>
        <rFont val="Arial"/>
        <family val="2"/>
      </rPr>
      <t xml:space="preserve">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r>
  </si>
  <si>
    <r>
      <rPr>
        <b/>
        <sz val="10"/>
        <color indexed="8"/>
        <rFont val="Arial"/>
        <family val="2"/>
      </rPr>
      <t>META 5</t>
    </r>
    <r>
      <rPr>
        <sz val="10"/>
        <color indexed="8"/>
        <rFont val="Arial"/>
        <family val="2"/>
      </rPr>
      <t xml:space="preserve">
Transporte y entrega de residuos peligrosos - tonners usados , luminarias y envases contaminados - generados en el año, dándole cumplimiento a la normativa ambiental y garantizando su adecuada disposición final.</t>
    </r>
  </si>
  <si>
    <r>
      <rPr>
        <b/>
        <sz val="10"/>
        <color indexed="8"/>
        <rFont val="Arial"/>
        <family val="2"/>
      </rPr>
      <t>META 5</t>
    </r>
    <r>
      <rPr>
        <sz val="10"/>
        <color indexed="8"/>
        <rFont val="Arial"/>
        <family val="2"/>
      </rPr>
      <t xml:space="preserve">
Prestación de Servicios para la implementación de campañas educativas y de sensibilización en separación en la fuente, empleando un dispositivo electrónico de reciclaje.</t>
    </r>
  </si>
  <si>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</si>
  <si>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r>
      <rPr>
        <b/>
        <sz val="10"/>
        <rFont val="Arial"/>
        <family val="2"/>
      </rPr>
      <t>15101506</t>
    </r>
    <r>
      <rPr>
        <sz val="10"/>
        <rFont val="Arial"/>
        <family val="2"/>
      </rPr>
      <t xml:space="preserve">
Gasolina
</t>
    </r>
    <r>
      <rPr>
        <b/>
        <sz val="10"/>
        <rFont val="Arial"/>
        <family val="2"/>
      </rPr>
      <t xml:space="preserve">15101505 </t>
    </r>
    <r>
      <rPr>
        <sz val="10"/>
        <rFont val="Arial"/>
        <family val="2"/>
      </rPr>
      <t xml:space="preserve">
Combustible diesel
</t>
    </r>
    <r>
      <rPr>
        <b/>
        <sz val="10"/>
        <rFont val="Arial"/>
        <family val="2"/>
      </rPr>
      <t>78181701</t>
    </r>
    <r>
      <rPr>
        <sz val="10"/>
        <rFont val="Arial"/>
        <family val="2"/>
      </rPr>
      <t xml:space="preserve"> 
Servicio de abastecimiento de combustible para vehículos</t>
    </r>
  </si>
  <si>
    <r>
      <rPr>
        <b/>
        <sz val="10"/>
        <rFont val="Arial"/>
        <family val="2"/>
      </rPr>
      <t>15121500</t>
    </r>
    <r>
      <rPr>
        <sz val="10"/>
        <rFont val="Arial"/>
        <family val="2"/>
      </rPr>
      <t xml:space="preserve"> Aceite motor</t>
    </r>
  </si>
  <si>
    <r>
      <rPr>
        <b/>
        <sz val="10"/>
        <color indexed="8"/>
        <rFont val="Arial"/>
        <family val="2"/>
      </rPr>
      <t>40101701</t>
    </r>
    <r>
      <rPr>
        <sz val="10"/>
        <color indexed="8"/>
        <rFont val="Arial"/>
        <family val="2"/>
      </rPr>
      <t xml:space="preserve"> Aires acondicionados </t>
    </r>
  </si>
  <si>
    <r>
      <rPr>
        <b/>
        <sz val="10"/>
        <rFont val="Arial"/>
        <family val="2"/>
      </rPr>
      <t>78102203</t>
    </r>
    <r>
      <rPr>
        <sz val="10"/>
        <color indexed="63"/>
        <rFont val="Arial"/>
        <family val="2"/>
      </rPr>
      <t xml:space="preserve">
Servicios de envío, recogida o entrega de correo</t>
    </r>
  </si>
  <si>
    <r>
      <rPr>
        <b/>
        <sz val="10"/>
        <rFont val="Arial"/>
        <family val="2"/>
      </rPr>
      <t>78102203</t>
    </r>
    <r>
      <rPr>
        <sz val="10"/>
        <rFont val="Arial"/>
        <family val="2"/>
      </rPr>
      <t xml:space="preserve">
Servicios de envío, recogida o entrega de correspondencia</t>
    </r>
  </si>
  <si>
    <r>
      <rPr>
        <b/>
        <sz val="10"/>
        <rFont val="Arial"/>
        <family val="2"/>
      </rPr>
      <t>82121701</t>
    </r>
    <r>
      <rPr>
        <sz val="10"/>
        <rFont val="Arial"/>
        <family val="2"/>
      </rPr>
      <t xml:space="preserve"> 
Servicios de copias en blanco y negro o de cotejo</t>
    </r>
  </si>
  <si>
    <r>
      <rPr>
        <b/>
        <sz val="10"/>
        <rFont val="Arial"/>
        <family val="2"/>
      </rPr>
      <t>80131502</t>
    </r>
    <r>
      <rPr>
        <sz val="10"/>
        <rFont val="Arial"/>
        <family val="2"/>
      </rPr>
      <t xml:space="preserve">
Arrendamiento de instalaciones comerciales o industriales</t>
    </r>
  </si>
  <si>
    <r>
      <rPr>
        <b/>
        <sz val="10"/>
        <color indexed="63"/>
        <rFont val="Arial"/>
        <family val="2"/>
      </rPr>
      <t xml:space="preserve">81101605 </t>
    </r>
    <r>
      <rPr>
        <sz val="10"/>
        <color indexed="63"/>
        <rFont val="Arial"/>
        <family val="2"/>
      </rPr>
      <t xml:space="preserve">
Servicios electromecánicos
</t>
    </r>
    <r>
      <rPr>
        <b/>
        <sz val="10"/>
        <color indexed="63"/>
        <rFont val="Arial"/>
        <family val="2"/>
      </rPr>
      <t xml:space="preserve">25101503 </t>
    </r>
    <r>
      <rPr>
        <sz val="10"/>
        <color indexed="63"/>
        <rFont val="Arial"/>
        <family val="2"/>
      </rPr>
      <t xml:space="preserve">
Carros</t>
    </r>
  </si>
  <si>
    <r>
      <rPr>
        <b/>
        <sz val="10"/>
        <rFont val="Arial"/>
        <family val="2"/>
      </rPr>
      <t>76111801</t>
    </r>
    <r>
      <rPr>
        <sz val="10"/>
        <rFont val="Arial"/>
        <family val="2"/>
      </rPr>
      <t xml:space="preserve">
Limpieza de carros o barcos</t>
    </r>
  </si>
  <si>
    <r>
      <rPr>
        <b/>
        <sz val="10"/>
        <rFont val="Arial"/>
        <family val="2"/>
      </rPr>
      <t>721211</t>
    </r>
    <r>
      <rPr>
        <sz val="10"/>
        <rFont val="Arial"/>
        <family val="2"/>
      </rPr>
      <t xml:space="preserve"> 
Servicios de renovación y reparación de edificios comerciales y de oficinas.</t>
    </r>
  </si>
  <si>
    <r>
      <rPr>
        <b/>
        <sz val="10"/>
        <rFont val="Arial"/>
        <family val="2"/>
      </rPr>
      <t xml:space="preserve">25101500
</t>
    </r>
    <r>
      <rPr>
        <sz val="10"/>
        <rFont val="Arial"/>
        <family val="2"/>
      </rPr>
      <t>Vehículos de 
Pasajeros</t>
    </r>
  </si>
  <si>
    <r>
      <rPr>
        <b/>
        <sz val="10"/>
        <rFont val="Arial"/>
        <family val="2"/>
      </rPr>
      <t>META 6:</t>
    </r>
    <r>
      <rPr>
        <sz val="10"/>
        <rFont val="Arial"/>
        <family val="2"/>
      </rPr>
      <t xml:space="preserve">
Adquirir  seis (6) vehículos por reposición para el ejercicio de la función de vigilancia y control  a la gestión fiscal.</t>
    </r>
  </si>
  <si>
    <r>
      <rPr>
        <b/>
        <sz val="10"/>
        <rFont val="Arial"/>
        <family val="2"/>
      </rPr>
      <t>80161506</t>
    </r>
    <r>
      <rPr>
        <sz val="10"/>
        <rFont val="Arial"/>
        <family val="2"/>
      </rPr>
      <t xml:space="preserve"> 
Servicios de archivo de datos</t>
    </r>
  </si>
  <si>
    <r>
      <rPr>
        <b/>
        <sz val="10"/>
        <color indexed="8"/>
        <rFont val="Arial"/>
        <family val="2"/>
      </rPr>
      <t>META 5</t>
    </r>
    <r>
      <rPr>
        <sz val="10"/>
        <color indexed="8"/>
        <rFont val="Arial"/>
        <family val="2"/>
      </rPr>
      <t xml:space="preserve">
Prestación de Servicios para la implementación de campañas de sensibilización en ahorro y gestión eficiente de papel. </t>
    </r>
  </si>
  <si>
    <r>
      <rPr>
        <b/>
        <sz val="10"/>
        <color indexed="8"/>
        <rFont val="Arial"/>
        <family val="2"/>
      </rPr>
      <t>META 5</t>
    </r>
    <r>
      <rPr>
        <sz val="10"/>
        <color indexed="8"/>
        <rFont val="Arial"/>
        <family val="2"/>
      </rPr>
      <t xml:space="preserve">
Servicio de ilustración, diseño, diagramación e impresión de Calendarios Ambientales que reúnan información básica del Plan Institucional de Gestión Ambiental – PIGA. </t>
    </r>
  </si>
  <si>
    <r>
      <t xml:space="preserve">Prestación de servicios para la organización, administración y ejecución de acciones logísticas para la realización de eventos institucionales requeridos por la Contraloría de Bogotá D.C.
</t>
    </r>
    <r>
      <rPr>
        <b/>
        <sz val="10"/>
        <color indexed="8"/>
        <rFont val="Arial"/>
        <family val="2"/>
      </rPr>
      <t>META 5 PROYECTO 770</t>
    </r>
    <r>
      <rPr>
        <sz val="10"/>
        <color indexed="8"/>
        <rFont val="Arial"/>
        <family val="2"/>
      </rPr>
      <t>: Desarrollar 30 Actividades y/o estrategias institucionales e interinstitucionales en el marco del Plan Anticorrupción de la Contraloría de Bogotá</t>
    </r>
  </si>
  <si>
    <t>81111504
81111507
81112218
81112205</t>
  </si>
  <si>
    <t>81101707 Mantenimiento de equipos de impresión</t>
  </si>
  <si>
    <t>44101501 Fotocopiadoras</t>
  </si>
  <si>
    <t>46181536
guantes anti cortadas
461819 Protectores auditivos
461820 protección de la respiración</t>
  </si>
  <si>
    <t xml:space="preserve">76111501
Servicios de limpieza de edificios
76111505
Servicios de limpieza de telas y muebles
76111504 
Servicios de limpieza de ventanas o persianas
</t>
  </si>
  <si>
    <t>Seguro</t>
  </si>
  <si>
    <t>Convenio Interadministrativo</t>
  </si>
  <si>
    <t>Se requiere adelantar la contratación de servicios especializados en la identificación, clasificación, ordenación  y  descripción  de los documentos que reposan en el archivo central.</t>
  </si>
  <si>
    <t>N°</t>
  </si>
  <si>
    <r>
      <t xml:space="preserve">NOTA: * </t>
    </r>
    <r>
      <rPr>
        <sz val="10"/>
        <color indexed="8"/>
        <rFont val="Arial"/>
        <family val="2"/>
      </rPr>
      <t>El valor estimado de la contratación podrá variar de acuerdo a los precios del mercado, al momento de realizar la contratación.</t>
    </r>
  </si>
  <si>
    <t>FIRMA JEFE DE LA DEPENDENCIA</t>
  </si>
  <si>
    <t>NOMBRE JEFE DE LA DEPENDENCIA</t>
  </si>
  <si>
    <t>TIPO DE CONTRATO
(Según el objeto)</t>
  </si>
  <si>
    <t>DURACIÓN 
(Días)</t>
  </si>
  <si>
    <t>OBJETO A CONTRATAR
(Cantidad y Descripción)</t>
  </si>
  <si>
    <t>CÓDIGO RUBRO PRESUPUESTAL</t>
  </si>
  <si>
    <t>NOMBRE SUB-RUBRO PRESUPUESTAL</t>
  </si>
  <si>
    <t>DESCRIPCIÓN DE LA NECESIDAD A SATISFACER 
(Justificación)</t>
  </si>
  <si>
    <t>NOMBRE RUBRO 
PRESUPUESTAL</t>
  </si>
  <si>
    <t>MODALIDAD DE CONTRATACIÓN
(Según Normatividad vigente)</t>
  </si>
  <si>
    <t>DIRECCIÓN ADMINISTRATIVA Y FINANCIERA - SUBDIRECCIÓN DE CONTRATACIÓN</t>
  </si>
  <si>
    <t xml:space="preserve">VR. ESTIMADO INCLUIDO IVA (Ajustar con IPC) 
</t>
  </si>
  <si>
    <t>CÓDIGO UNSPSC</t>
  </si>
  <si>
    <r>
      <t>CÓDIGO UNSPSC</t>
    </r>
    <r>
      <rPr>
        <sz val="10"/>
        <color indexed="8"/>
        <rFont val="Arial"/>
        <family val="2"/>
      </rPr>
      <t>: Código Estándar de Productos y Servicios de las Naciones Unidas (Colombia Compra Eficiente)</t>
    </r>
  </si>
  <si>
    <t>31201</t>
  </si>
  <si>
    <t>Adquisición de Bienes</t>
  </si>
  <si>
    <t>Gastos de computador</t>
  </si>
  <si>
    <t>Suministro</t>
  </si>
  <si>
    <t>Materiales y suministros</t>
  </si>
  <si>
    <t>Prestación de servicios</t>
  </si>
  <si>
    <t xml:space="preserve">Mantener en buen estado de funcionamiento las impresoras de la entidad </t>
  </si>
  <si>
    <t>Mínima cuantía</t>
  </si>
  <si>
    <t>Compraventa</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</si>
  <si>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</si>
  <si>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</si>
  <si>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31202</t>
  </si>
  <si>
    <t>Adquisición de Servicios</t>
  </si>
  <si>
    <t>Mantenimiento Entidad</t>
  </si>
  <si>
    <t xml:space="preserve">Mantener en buen estado de funcionamiento las fotocopiadoras de la entidad </t>
  </si>
  <si>
    <t>31102</t>
  </si>
  <si>
    <t>Servicios Personales Indirectos</t>
  </si>
  <si>
    <t>Honorarios entidad</t>
  </si>
  <si>
    <t>Seguros Entidad</t>
  </si>
  <si>
    <t>Selección abreviada menor cuantía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</si>
  <si>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</si>
  <si>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</si>
  <si>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DEPENDENCIA QUE GENERA LA NECESIDAD</t>
  </si>
  <si>
    <t>Viáticos y gastos de viaje</t>
  </si>
  <si>
    <t xml:space="preserve">90121502
Agencias de viajes
78111502
Viajes en aviones comerciales
</t>
  </si>
  <si>
    <t>DIRECCIÓN DE APOYO AL DESPACHO</t>
  </si>
  <si>
    <t>33</t>
  </si>
  <si>
    <t>Inversión</t>
  </si>
  <si>
    <t>Control Social a la Gestión Pública</t>
  </si>
  <si>
    <t>80141607
Gestión de eventos
80141902
Reuniones y eventos
80161502
Servicios de planificación de reuniones
90111603
Salas de reuniones o banquetes</t>
  </si>
  <si>
    <t>Se requiere desarrollar 30 actividaes o estrategias institucionales e interinstitucionales en el Marco del Plan anticorrupción de la Contraloría de Bogotá.</t>
  </si>
  <si>
    <t xml:space="preserve">Adquisición de Bienes </t>
  </si>
  <si>
    <t xml:space="preserve">Dotación </t>
  </si>
  <si>
    <t>Selección Abreviada Subasta Inversa</t>
  </si>
  <si>
    <t>53101900 Traje
531016 Faldas y blusas (camisas para
hombre)
531116 Zapato
531025 Accesorios de
vestir (corbata)</t>
  </si>
  <si>
    <t>Cumplimiento de la normatividad vigente, contribuyendo al bienestar de los funcionarios.</t>
  </si>
  <si>
    <t xml:space="preserve">Adquisición de servicios </t>
  </si>
  <si>
    <t xml:space="preserve">Bienestar e incentivos </t>
  </si>
  <si>
    <t>86101810
Capacitación en habilidades personales
80141607
Gestión de eventos
80111504
Formación o desarrollo laboral</t>
  </si>
  <si>
    <t>Prestación de servicios para la realización de un (1) programa de 3 tres (3) días para los funcionarios prepensionados o próximos a su jubilación.</t>
  </si>
  <si>
    <t>De acuerdo a lo establecido en el Decreto 1227 de 2005 se debe realizar el Programa de Prepensionados en la Contraloría. Para el 2015 se realizará un programa de (3) tres días para veinticinco funcionarios (25) prepensionados o próximos a su jubilación, que incluya  inducción al programa y entrevistas individuales previamente al inicio del desarrollo del programa. Para el 1º. Día se realizarán talleres con la temática dimensión psicológica, dimensión socio – familiar y dimensión física. Para el 2º. Día se tratará la dimensión legal  y económica. El 3º. Día,  una salida de integración para los 25 funcionarios participantes con un  familiar acompañante. (Se incluye almuerzo, refrigerios para los tres días y transporte para la salida recreativa).</t>
  </si>
  <si>
    <t>80111504
Formación o desarrollo laboral</t>
  </si>
  <si>
    <t xml:space="preserve">Prestación de servicios para el desarrollo de (4) jornadas de intervención en clima laboral como resultado del estudio de Clima Laboral para los funcionarios de la Contraloría de Bogotá. </t>
  </si>
  <si>
    <t xml:space="preserve">De acuerdo al resultado del estudio de Clima Laboral realizado en el 2014-2015 se hara intervención en las dependencias que reporten resultados críticos en las diferentes variables evaluadas. </t>
  </si>
  <si>
    <t>Prestar el servicio de vacaciones recreativas para los niños de 6 a 12 años y jóvenes de 13 a 17 años, hijos de los funcionarios de la Contraloría de Bogotá</t>
  </si>
  <si>
    <t>Debido a la baja asistencia a la actividad vacaciones recreativas, por parte de los funcionarios de la Contraloría, se hace necesario reducir el  numero de participantes.  El Programa está dirigido a  35 niños y adolescentes en dos(2) jornadas, junio-diciembre, para un total de 70 participantes.</t>
  </si>
  <si>
    <t>94121514
Servicios de promotores o directores técnicos de clubes deportivos</t>
  </si>
  <si>
    <t>Contratar la prestación de servicios de entrenadores en las siguientes modalidades deportivas: fútbol (fem-masc), Baloncesto (fem-masc) Voleibol (mixto), Natación (Mixto) y Atletismo (mixto), incluyendo los escenarios deportivos para entrenar los funcionarios de la Contraloría de Bogotá D.C</t>
  </si>
  <si>
    <t>Se hace necesario contratar los servicios de entrenadores deportivos para las cinco disciplinas deportivas que representen a la entidad en torneos interinstitucionales.</t>
  </si>
  <si>
    <t xml:space="preserve">94121703 Clubes o servicios para aficionados al baile a la danza
90131502 Actuaciones de danzas </t>
  </si>
  <si>
    <t>Contratar la prestación de servicios de un (01) instructor de danzas con el fin de conformar el Grupo de Danzas de la Contraloría de Bogotá.</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</si>
  <si>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</si>
  <si>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</si>
  <si>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Contratar la prestación de servicios de un (01) profesor de canto con el fin de conformar el Grupo Coral de la Contraloría de Bogotá.</t>
  </si>
  <si>
    <t xml:space="preserve">Se hace necesario contratar los servicios de profesor de danzas para fortalecer las actividades sociales y culturales para que representen a la entidad en muestras culturales distritales. </t>
  </si>
  <si>
    <t xml:space="preserve">53102900 Prendas deportivas </t>
  </si>
  <si>
    <t>Contratar la compra de Uniformes deportivos para representar a la Contraloría de Bogotá, en los X Juegos Nacionales del Control Fiscal.</t>
  </si>
  <si>
    <t xml:space="preserve">La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</si>
  <si>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 xml:space="preserve">80131504 Servicios de alojamiento </t>
  </si>
  <si>
    <t>Contratar la prestación de servicios para el alojamiento y alimentación de la delegación que asistirá en representación de la Contraloría de Bogotá a los X Juegos Nacionales del Control Fiscal.(Previa invitación)</t>
  </si>
  <si>
    <t xml:space="preserve">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</si>
  <si>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20102301
Transporte de personal</t>
  </si>
  <si>
    <t>Se contratará el servicio de transporte para el traslado de los funcionarios a la ciudad de Girardot con ocasión de las XXIX Olimpiadas Internas.</t>
  </si>
  <si>
    <t>90121701
Guías locales o de excursiones
90121501
Servicios de organización de excursiones</t>
  </si>
  <si>
    <t>Prestación de servicios especializado para la realización de tres (3) caminatas ecológicas a los funcionarios y familiares de la Contraloría de Bogotá</t>
  </si>
  <si>
    <t>Las caminatas ecológicas son las actividades mas solicitadas por los funcionarios de la Contraloría</t>
  </si>
  <si>
    <t xml:space="preserve">90151700
Parques de diversiones </t>
  </si>
  <si>
    <t xml:space="preserve">Contratar la prestación de servicios para la ejecución de un Paseo familiar con ocasión a la celebración del día del niño, para los hijos de los funcionarios de la entidad con edades entre 0 y 12 años, acompañados por uno de sus padres. </t>
  </si>
  <si>
    <t>El último sábado del mes de abril se celebra anualmente el Día de los niños a nivel nacional. En la Contraloría de Bogotá históricamente se ha festejado esta fecha.</t>
  </si>
  <si>
    <t>80141902
Reuniones y eventos
80141607
Gestión de eventos</t>
  </si>
  <si>
    <t>Contratar la prestación de servicios (logística, refrigerio, estación de café, elabora de incentivos, estimulo y  premiación) para la realización de la ceremonia de entrega de  Estímulos e Incentivos:  .</t>
  </si>
  <si>
    <t>Suministro de bonos navideños por un valor de ciento cinco mil pesos ($105.000) cada uno para redimir única y exclusivamente por juguetería y/o ropa infantil para los hijos de los funcionarios de la Contraloría de Bogotá entre las edades de 0-12 años.</t>
  </si>
  <si>
    <t xml:space="preserve">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</si>
  <si>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</si>
  <si>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</si>
  <si>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SUBDIRECCIÓN DE BIENESTAR SOCIAL</t>
  </si>
  <si>
    <t xml:space="preserve">Salud Ocupacional </t>
  </si>
  <si>
    <t xml:space="preserve">85101605 auxiliares
de salud a domicilio
85101604 servicios
de asistencia de
personal médico
</t>
  </si>
  <si>
    <t>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</si>
  <si>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t>
  </si>
  <si>
    <t xml:space="preserve">Contratación Directa </t>
  </si>
  <si>
    <t>85121502
Servicios de consulta de médicos de atención primaria</t>
  </si>
  <si>
    <t>Prestar el apoyo en la parte médica al SG-SST, garantizando un trabajo interdisciplinario en el GG-SST.  Así mismo para la realización de los exámenes médicos ocupacionales.</t>
  </si>
  <si>
    <t>42172011
Kits para técnicos médicos de emergencia en.
42172001
Kits de ventriculostomia para servicios médicos de emergencia</t>
  </si>
  <si>
    <t>Compra de elementos médicos para dotar el consultorio médico y los botiquines de los diferentes pisos de la Contraloría de Bogotá y las sedes alternas.</t>
  </si>
  <si>
    <t>Dotar tanto el consultorio médico como a los Brigadistas de los elementos necesarios para la prestación de primeros auxilios y la atención de las consultas médicas</t>
  </si>
  <si>
    <t>93141701
ORGANIZACIÓN DE EVENTOS CULTURALES</t>
  </si>
  <si>
    <t xml:space="preserve">Apoyo Logístico y realización de actividades Semana de la salud ocupacional </t>
  </si>
  <si>
    <t>Es necesario contextualizar y sensibilizar hacia las actividades a realizar durante el evento, en relación con los riesgos laborales</t>
  </si>
  <si>
    <t>85122201
Valoración del estado de salud individual</t>
  </si>
  <si>
    <t xml:space="preserve">Contratar la realización de las siguientes actividades de medicina preventiva:  Exámenes de perfil lipídico (Glicemia Basal, Triglicéridos y Colesterol Total); Práctica de exámenes de Frotis faríngeo; Exámenes coprológicos; Practicar exámenes de laboratorio KOH- uñas, Espirómetros, Examen Visual por optometría, Audiometría, densitometría ósea  y examen en sangre de  antígeno prostático </t>
  </si>
  <si>
    <t xml:space="preserve">Con la finalidad de identificar  perfiles epidemiológicos de los funcionarios de la Contraloría de Bogotá D,C; para formular las actividades necesarias de promoción y prevención para mejorar la salud de estos. </t>
  </si>
  <si>
    <t>72101516
Servicio de inspección,
mantenimiento o reparación de extinguidores de fuego</t>
  </si>
  <si>
    <t>prestación de servicios para realizar la recarga, revisión, mantenimiento  de los extintores de la Contraloría de Bogotá.</t>
  </si>
  <si>
    <t>Mantener los extintores de la entidad en óptimas condiciones de uso, ante posibles conatos de incendio</t>
  </si>
  <si>
    <t xml:space="preserve">Honorarios Entidad </t>
  </si>
  <si>
    <t>80121704
Servicios legales sobre contratos</t>
  </si>
  <si>
    <t>Contratar los servicios profesionales especializados para apoyar los procesos de contratación en la Subdirección de Bienestar Social de la Contraloría de Bogotá.</t>
  </si>
  <si>
    <t xml:space="preserve">Servicios Personales Indirectos </t>
  </si>
  <si>
    <t>Contratar la compra venta de elementos de seguridad industrial para los funcionarios que desempeñan funciones de mantenimiento general, manejo de archivos, funciones de conducción automotriz y funciones de mantenimiento de computadores y asistencia de las TICS.</t>
  </si>
  <si>
    <t>Adquisición de bienes</t>
  </si>
  <si>
    <t>Se requiere dotar a los funcionarios de los elementos de seguridad personal requeridos para el normal desarrollo de sus actividades.</t>
  </si>
  <si>
    <t>SUBDIRECCIÓN DE RECURSOS MATERIALES</t>
  </si>
  <si>
    <t>Es importante tener un registro de la información presentada a la opinión pública a través de los medios de comunicación sobre la gestión de la Contraloría de Bogotá</t>
  </si>
  <si>
    <t>Promoción Institucional</t>
  </si>
  <si>
    <t>82131600 Fotógrafos cinematógrafos</t>
  </si>
  <si>
    <t>Información</t>
  </si>
  <si>
    <t>82101601
Publicidad en Radio
82101801
Servicios de campañas publicitarias
82101901
Inserción en radio</t>
  </si>
  <si>
    <t>Coadyuvar al posicionamiento de la imagen de la Contraloría de Bogotá.</t>
  </si>
  <si>
    <t>Impresos y publicaciones</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</si>
  <si>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</si>
  <si>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</si>
  <si>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</si>
  <si>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</si>
  <si>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</si>
  <si>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</si>
  <si>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Inversión </t>
  </si>
  <si>
    <t>55101504 Periódicos
82121506 Impresión de
publicaciones
82111904 Servicios de
entrega de periódicos o material publicitario</t>
  </si>
  <si>
    <t>OFICINA ASESORA DE COMUNICACIONES</t>
  </si>
  <si>
    <t>Fortalecimiento de la capacidad institucional para un control fiscal efectivo y transparente</t>
  </si>
  <si>
    <t>24111503
Bolsas plásticas
47121701
Bolsas de basura</t>
  </si>
  <si>
    <t xml:space="preserve">En el marco del Programa de Gestión Integral de Residuos, se cuenta con puntos ecológicos, que requieren del empleo de bolsas plásticas para almacenar temporalmente los residuos genereados y entregar al prestador del servicio de aseo. </t>
  </si>
  <si>
    <t>82121800
Publicación</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</si>
  <si>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</si>
  <si>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</si>
  <si>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</si>
  <si>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86111604
Educación de Adultos</t>
  </si>
  <si>
    <t xml:space="preserve">En el marco del Programa de Gestión Integral de Residuos, es deber de la entidad sensibilizar a sus funcionarios en separación en la fuente y reciclaje. </t>
  </si>
  <si>
    <t>DIRECCIÓN ADMINISTRATIVA Y FINANCIERA</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</si>
  <si>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</si>
  <si>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70111500
Plantas y Árboles Ornamentales</t>
  </si>
  <si>
    <t>DIRECCIÓN DE PARTICIPACIÓN CIUDADANA</t>
  </si>
  <si>
    <t>Impulsar espacios de participación y acercamiento de la ciudadanía al Estado, para proporcionarle información que le sirva de base para que se apropie del control social y coadyuve a lograr la misión del Ente de Control y proteger los recursos públicos</t>
  </si>
  <si>
    <t>Licitación Pública</t>
  </si>
  <si>
    <t>Contratación Directa</t>
  </si>
  <si>
    <t>SUBDIRECCIÓN DE RESPONSABILIDAD FISCAL Y JURISDICCIÓN COACTIVA</t>
  </si>
  <si>
    <t xml:space="preserve">80121704
Servicios legales sobre contratos
</t>
  </si>
  <si>
    <t>JEFE OFICINA JURÍDICA</t>
  </si>
  <si>
    <t>Remuneración Servicios Técnicos</t>
  </si>
  <si>
    <t>SUDIRECCIÓN DE CAPACITACIÓN Y COOPERACIÓN TÉCNICA</t>
  </si>
  <si>
    <t>Capacitación Externa</t>
  </si>
  <si>
    <t>80111504
Formación o desarrollo laboral
86101808
Servicios de formación de recursos humanos para el sector  público</t>
  </si>
  <si>
    <t>Inscripción a Seminarios, Talleres, Foros, relacionados con temas de control fiscal o afines</t>
  </si>
  <si>
    <t xml:space="preserve">80111504
Formación o desarrollo laboral
</t>
  </si>
  <si>
    <t>Mejoramiento de las competencias laborales de los funcionarios  de la Contraloría de Bogotá, D.C.</t>
  </si>
  <si>
    <t>Capacitación Interna</t>
  </si>
  <si>
    <t>81112501 Servicio de licencias del software del computador
43233200 Software de seguridad y protección</t>
  </si>
  <si>
    <t>84131500
Servicios financieros y de seguros - servicios de seguros y pensiones- seguros para estructuras y propiedades y posesiones</t>
  </si>
  <si>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</si>
  <si>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</si>
  <si>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</si>
  <si>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t>Suministrar el combustible para el rodamiento del parque automotor de la Contraloría de Bogotá.</t>
  </si>
  <si>
    <t>Suministrar aceites, lubricantes, refrigerantes, filtros para el normal mantenimiento y funcionamiento del parque automotor de la Contraloría de Bogotá.</t>
  </si>
  <si>
    <t>Gastos de Computador</t>
  </si>
  <si>
    <t xml:space="preserve">Elaborar el Mantenimiento preventivo anual con repuestos de: cinco (5) UPS, una (1) planta eléctrica, un (1) equipo de aire acondicionado, para proteger el sistema de alimentación eléctrico que suministra energia a los diferentes equipos del Edificio de la Lotería de Bogotá y las sedes de la Entidad. </t>
  </si>
  <si>
    <t xml:space="preserve">Suministrar y mantener un (1) equipo de aire acondicionado para alivianar la carga termica generada por los diferentes equipos eléctricos ubicados en el sotano 2 del cuarto de la UPS del Edificio de la Lotería de Bogotá. </t>
  </si>
  <si>
    <t>Gastos de Transporte y Comunicación</t>
  </si>
  <si>
    <t>Prestación del servicio de admisión, tratamiento, curso y entrega de correo certificado a nivel urbano, nacional e internacional de las diferentes comunicaciones generadas por las dependencias de la Contraloría de Bogotá.</t>
  </si>
  <si>
    <t>Prestacion del servicio del correo certificado urbano nacional e internacional.</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</si>
  <si>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</si>
  <si>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Prestacion del servicio de correspondencia ordinaria incluida recoleccion transporte y entrega de correspondencia ordinaria externa.</t>
  </si>
  <si>
    <t>Prestación del servicio de fotocopiado en la modalidad de outsourcing con el suministro de tóner y papel para todas las dependencias de la Contraloría de Bogotá.</t>
  </si>
  <si>
    <t>Servicio de fotocopiado para todas las dependencias de la entidad</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</si>
  <si>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</si>
  <si>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</si>
  <si>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</si>
  <si>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t>La Contraloría de Bogotá no cuenta con capacidad suficiente de parqueaderos para atender la demanda de sus funcionarios para la utilizacion de los mismos.</t>
  </si>
  <si>
    <t>Mantenimiento preventivo y correctivo integral con el suministro de repuestos para (14) vehículos de propiedad de la Contraloría de Bogotá, y por los que llegare a ser legalmente responsable.</t>
  </si>
  <si>
    <t>Mantener en buen funcionamiento el rodamiento del parque automotor de la Contraloría de Bogotá.</t>
  </si>
  <si>
    <t>Prestación del servicio de lavado del parque automotor propiedad de la entidad y de los vehículos que fuere responsable.</t>
  </si>
  <si>
    <t>Mantener en buena presentacion para la buena imagen del parque automotor de la Contraloría de Bogotá.</t>
  </si>
  <si>
    <t xml:space="preserve">Mantenimiento de cortinas y sillas de la Entidad </t>
  </si>
  <si>
    <t>Mantener en buen estado las cortinas y sillas de la Entidad.</t>
  </si>
  <si>
    <t>Fortalecimiento de la Capacidad Institucional para un control fiscal efectivo y transparente</t>
  </si>
  <si>
    <t>Obra</t>
  </si>
  <si>
    <t>Compra de seis (6) vehículos para el desarrollo operativo misional para cumplir el ejercicio de la labor fiscalizadora de la Entidad.</t>
  </si>
  <si>
    <t>Prestación del servicio de empaque, embalaje, traslado y entrega, de los bienes muebles, que conforman la dotación de las dependencias de la bodega se San Cayetano, Subdirección de Capacitación y Cooperación Técnica, sede de Control Interno y asuntos Disciplinarios.</t>
  </si>
  <si>
    <t>Prestación del servicio de desmonte, organización del archivo de gestión documental y montaje, en sitio de origen y destino de acuerdo con los requerimientos. Así como los bienes muebles que hacen parte del funcionamiento de la bodega de San Cayetano, Subdirección de Capacitación y Cooperación Técnica.</t>
  </si>
  <si>
    <t>Se requiere contratar el servicio de empaque, embalaje, traslado y entrega, de bienes muebles que se encuentran ubicados en los inmuebles arrendados, con motivo de las adecuaciones, remodelaciones que con ocasión a las obras civiles, se ejecutan en las sedes San Cayetano, Subdirección de Capacitación y Cooperación Técnica, sede de Control Interno y asuntos Disciplinarios.</t>
  </si>
  <si>
    <t>Se requiere contratar el servicio de desmonte, organización del archivo de gestión documental y montaje, en los inmuebles arrendados, con destino a las sedes de origen San Cayetano, Subdirección de Capacitación y Cooperación Técnica, sede de Control Interno y asuntos Disciplinarios, una vez culminada la ejecución de obras civiles de dichas sedes.</t>
  </si>
  <si>
    <t>78101801 Servicios de 
transporte de carga 
por carretera (en 
camión) en área 
local
78121502 Servicios de 
embalaje</t>
  </si>
  <si>
    <t>72103301 Servicios de 
mantenimiento y 
Reparacion de 
Infraestructura</t>
  </si>
  <si>
    <t>SUBDIRECCIÓN DE SERVICIOS GENERALES</t>
  </si>
  <si>
    <t>Se hace necesario realizar las obras de implementación y adecuación del sistema Integral de la Red Contra Incendios de la Sede Edificio Lotería de Bogotá.</t>
  </si>
  <si>
    <t>Consultoría</t>
  </si>
  <si>
    <t xml:space="preserve">La ejecución de la obra de implementaciónde red contra incendios para la sede de la Lotería de Bogotá requiere una interventoría Técnica, Administrativa, Financiera y Contable </t>
  </si>
  <si>
    <r>
      <rPr>
        <b/>
        <sz val="10"/>
        <rFont val="Arial"/>
        <family val="2"/>
      </rPr>
      <t>META 4</t>
    </r>
    <r>
      <rPr>
        <sz val="10"/>
        <rFont val="Arial"/>
        <family val="2"/>
      </rPr>
      <t xml:space="preserve">
Implementación del sistema Integral de la Red Contra Incendios de la Sede Edificio Lotería de Bogotá.</t>
    </r>
  </si>
  <si>
    <r>
      <rPr>
        <b/>
        <sz val="10"/>
        <rFont val="Arial"/>
        <family val="2"/>
      </rPr>
      <t xml:space="preserve">META 4
</t>
    </r>
    <r>
      <rPr>
        <sz val="10"/>
        <rFont val="Arial"/>
        <family val="2"/>
      </rPr>
      <t>Interventoría Técnica de la obra de implementación de Red Contra incendios de la Sede Edificio Lotería de Bogotá.</t>
    </r>
  </si>
  <si>
    <t>Mantenimiento de las impresoras y scanners de la entidad</t>
  </si>
  <si>
    <t>Compra, planeación, estructuración, instalación y configuración y/o actualización de licencias de antivirus para los computadores y Anti - spam para buzones, de propiedad de la Contraloría de Bogotá.</t>
  </si>
  <si>
    <t xml:space="preserve">Mantenimiento preventivo anual con repuestos e inclusión de sistema de monitoreo remoto  de: cinco (5) UPS, una (1) planta eléctrica, un (1) equipo de aire acondicionado, para proteger el sistema de alimentación eléctrico que suministra energía a los diferentes equipos del Edificio de la Lotería de Bogotá y las sedes de la Entidad. </t>
  </si>
  <si>
    <t>Es necesario contar con un video institucional actualizado, que muestre el que hacer de la entidad.</t>
  </si>
  <si>
    <t>ANEXO 1</t>
  </si>
  <si>
    <t>CONSOLIDADO PLAN ANUAL DE ADQUISICIONES VIGENCIA 2015</t>
  </si>
  <si>
    <t>TOTAL PLAN ANUAL DE ADQUISICIONES 2015</t>
  </si>
  <si>
    <t xml:space="preserve">Con el fin de premiar a los mejores funcionarios de carrera administrativa por obtener calificación excelente en la evaluación de desempeño, los mejores equipos de trabajo y reconocimiento a la antigüedad y calidades deportivas. </t>
  </si>
  <si>
    <t>Se requiere los servicios de un profesional especializado en contratación en la Subdirección  de Bienestar Social, toda vez que en la planta  de personal de la entidad no se cuenta con el personal suficiente e idóneo para satisfacer esta necesidad.</t>
  </si>
  <si>
    <t xml:space="preserve">Código formato:014001001
</t>
  </si>
  <si>
    <t>FECHA RADICACIÓN NECESIDAD</t>
  </si>
  <si>
    <t>VALOR CONTRATADO</t>
  </si>
  <si>
    <t>SALDOS DE DISPONIBILIDADES</t>
  </si>
  <si>
    <t>AVANCE CUMPLIMIENTO EJECUCION PLAN DE ADQUISICIONES
(SEGÚN CRONOGRAMA)</t>
  </si>
  <si>
    <t>ESTADO</t>
  </si>
  <si>
    <t xml:space="preserve"> SEGUIMIENTO PLAN ANUAL DE ADQUISICIONES 2015</t>
  </si>
  <si>
    <t>NECESIDADES DE BIENES, OBRAS Y SERVICIOS VIGENCIA 2015</t>
  </si>
  <si>
    <t>80101504
Servicios de asesoramiento sobre planificación estratégica</t>
  </si>
  <si>
    <t xml:space="preserve">Con el fin de continuar con la gestión institucional, en cumplimiento de los principios, la politica de calidad, el plan estrategico y la implementación y mantenimiento de mejora del Sistema Integrado de Gestión. </t>
  </si>
  <si>
    <t>DIRECCIÓN DE PLANEACIÓN</t>
  </si>
  <si>
    <t xml:space="preserve">Brindar el soporte necesario a todas las dependencias de la entidad incluido el Despacho del Contralor que soliciten el desplazamiento aéreo de sus directivos y/o funcionarios facilitando su participación en eventos de formación, actualización, y asistencia técnica dentro y fuera del país en temas orientados al logro de los objetivos institucionales y a un mejor entendimiento de la misión de la Contraloría de Bogotá D.C.  </t>
  </si>
  <si>
    <t>Contratar el servicio de monitoreo de medios de prensa, radio, televisión e Internet para la Contraloría de Bogotá, D.C.</t>
  </si>
  <si>
    <t>CÓDIGO SUBRUBRO PRESUPUESTAL</t>
  </si>
  <si>
    <t>Radicado Necesidad: 3-214-22813 del 02-12-2014</t>
  </si>
  <si>
    <r>
      <rPr>
        <sz val="10"/>
        <color indexed="63"/>
        <rFont val="Arial"/>
        <family val="2"/>
      </rPr>
      <t>92101501
Servicios de vigilancia</t>
    </r>
  </si>
  <si>
    <t>Vigilancia de las sedes de la Contraloría.</t>
  </si>
  <si>
    <t>Se requiere el apoyo de un abogado con conocimientos especializados en acciones constitucionales, así como en sustanciación de providencias para las decisiones que deba tomar el Contralor de Bogotá dentro de los procesos administrativos que por competencia deba conocer su despacho y en emisión de conceptos jurídicos de trascendencia institucional y alto impacto.</t>
  </si>
  <si>
    <t>331140324-0770</t>
  </si>
  <si>
    <t>3120202</t>
  </si>
  <si>
    <r>
      <t xml:space="preserve">Realizar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Desarrollar pedagogía social, formativa e ilustrativa $345.000.000.
</t>
    </r>
    <r>
      <rPr>
        <b/>
        <sz val="10"/>
        <rFont val="Arial"/>
        <family val="2"/>
      </rPr>
      <t>META 2</t>
    </r>
    <r>
      <rPr>
        <sz val="10"/>
        <rFont val="Arial"/>
        <family val="2"/>
      </rPr>
      <t xml:space="preserve">. Realizar acciones ciudadanas especiales $250.000.000
</t>
    </r>
    <r>
      <rPr>
        <b/>
        <sz val="10"/>
        <rFont val="Arial"/>
        <family val="2"/>
      </rPr>
      <t>META 3</t>
    </r>
    <r>
      <rPr>
        <sz val="10"/>
        <rFont val="Arial"/>
        <family val="2"/>
      </rPr>
      <t>. Utilizar los medios locales de comunicación $165.000.000</t>
    </r>
  </si>
  <si>
    <t>86111600
Educación de Adultos</t>
  </si>
  <si>
    <t xml:space="preserve">14111608 Certificados de regalo
80141611 Servicios de personalización de obsequios o productos
80141623 Servicio de comercialización
80141625 Servicio de gestión de programas de incentivos
</t>
  </si>
  <si>
    <t>Realización de un curso taller para elaboración técnica de necesidades de contratación, conceptualización en modalidades de selección y establecimiento de riesgos, dirigido a los funcionarios de las dependencias que presentan necesidades de contratación.</t>
  </si>
  <si>
    <t>Realización de programa de inducción institucional para los nuevos funcionarios incorporados mediante el concurso que adelanta la CNSCD</t>
  </si>
  <si>
    <t>Se requiere apoyo al desarrollo de los procesos de Responsabilidad Fiscal y Jurisdicción Coactiva desde la vigencia 2010, para evitar que opere el fenómeno jurídico de la prescripción.</t>
  </si>
  <si>
    <t xml:space="preserve">55101506
Revistas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</si>
  <si>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</si>
  <si>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Prestación de Servicios</t>
  </si>
  <si>
    <t>80101504
Servicios de asesoramiento o sobre planificación estratégica</t>
  </si>
  <si>
    <t>Prestar los servicios profesionales para la implementación  de estrategias de comunicación externa y la elaboración de contenidos relacionados con los logros de la entidad para el posicionamiento y fortalecimiento de la imagen de la entidad.</t>
  </si>
  <si>
    <t>Se requiere contratar servicios profesionales para la implementación  de estrategias de comunicación externa y la elaboración de contenidos relacionados con los logros de la entidad para el posicionamiento y fortalecimiento de la imagen de la entidad.</t>
  </si>
  <si>
    <t>CARMEN SOFÍA PRIETO DUEÑAS</t>
  </si>
  <si>
    <r>
      <rPr>
        <b/>
        <sz val="10"/>
        <rFont val="Arial"/>
        <family val="2"/>
      </rPr>
      <t xml:space="preserve">META 2
</t>
    </r>
    <r>
      <rPr>
        <sz val="10"/>
        <rFont val="Arial"/>
        <family val="2"/>
      </rPr>
      <t xml:space="preserve">Adquisición de las Licencias de correo en la nube de Exchange On line </t>
    </r>
  </si>
  <si>
    <r>
      <rPr>
        <b/>
        <sz val="10"/>
        <color indexed="8"/>
        <rFont val="Arial"/>
        <family val="2"/>
      </rPr>
      <t>META 2</t>
    </r>
    <r>
      <rPr>
        <sz val="10"/>
        <color indexed="8"/>
        <rFont val="Arial"/>
        <family val="2"/>
      </rPr>
      <t xml:space="preserve">
Renovación Licenciamiento Autocad y Suit de Adobe</t>
    </r>
  </si>
  <si>
    <r>
      <rPr>
        <b/>
        <sz val="10"/>
        <color indexed="8"/>
        <rFont val="Arial"/>
        <family val="2"/>
      </rPr>
      <t>META 2</t>
    </r>
    <r>
      <rPr>
        <sz val="10"/>
        <color indexed="8"/>
        <rFont val="Arial"/>
        <family val="2"/>
      </rPr>
      <t xml:space="preserve">
Adquisición de Licencias Oracle</t>
    </r>
  </si>
  <si>
    <r>
      <rPr>
        <b/>
        <sz val="10"/>
        <color indexed="8"/>
        <rFont val="Arial"/>
        <family val="2"/>
      </rPr>
      <t xml:space="preserve">META 2
</t>
    </r>
    <r>
      <rPr>
        <sz val="10"/>
        <color indexed="8"/>
        <rFont val="Arial"/>
        <family val="2"/>
      </rPr>
      <t>Adquisición de Pantallas Interactivas</t>
    </r>
  </si>
  <si>
    <r>
      <rPr>
        <b/>
        <sz val="10"/>
        <color indexed="8"/>
        <rFont val="Arial"/>
        <family val="2"/>
      </rPr>
      <t xml:space="preserve">META 2
</t>
    </r>
    <r>
      <rPr>
        <sz val="10"/>
        <color indexed="8"/>
        <rFont val="Arial"/>
        <family val="2"/>
      </rPr>
      <t>Adquisición de Video.-Proyectores</t>
    </r>
  </si>
  <si>
    <r>
      <rPr>
        <b/>
        <sz val="10"/>
        <color indexed="8"/>
        <rFont val="Arial"/>
        <family val="2"/>
      </rPr>
      <t>META 2</t>
    </r>
    <r>
      <rPr>
        <sz val="10"/>
        <color indexed="8"/>
        <rFont val="Arial"/>
        <family val="2"/>
      </rPr>
      <t xml:space="preserve">
Adquisición de Solución WI-FI- para sedes Externas</t>
    </r>
  </si>
  <si>
    <r>
      <rPr>
        <b/>
        <sz val="10"/>
        <color indexed="8"/>
        <rFont val="Arial"/>
        <family val="2"/>
      </rPr>
      <t>META 2</t>
    </r>
    <r>
      <rPr>
        <sz val="10"/>
        <color indexed="8"/>
        <rFont val="Arial"/>
        <family val="2"/>
      </rPr>
      <t xml:space="preserve">
Contratación de servicios de Help Desk y  Mantenimiento de Plataforma Tecnologíca</t>
    </r>
  </si>
  <si>
    <r>
      <rPr>
        <b/>
        <sz val="10"/>
        <color indexed="8"/>
        <rFont val="Arial"/>
        <family val="2"/>
      </rPr>
      <t>META 2</t>
    </r>
    <r>
      <rPr>
        <sz val="10"/>
        <color indexed="8"/>
        <rFont val="Arial"/>
        <family val="2"/>
      </rPr>
      <t xml:space="preserve">
Contratación de servicios de Desarrollo, matenimiento y Soporte de los aplictivos PERNO-PREDIS-PAC-LIMAY - SAE-SAI de SI-CAPITAL</t>
    </r>
  </si>
  <si>
    <r>
      <rPr>
        <b/>
        <sz val="10"/>
        <color indexed="8"/>
        <rFont val="Arial"/>
        <family val="2"/>
      </rPr>
      <t xml:space="preserve">META 2 
</t>
    </r>
    <r>
      <rPr>
        <sz val="10"/>
        <color indexed="8"/>
        <rFont val="Arial"/>
        <family val="2"/>
      </rPr>
      <t>Contratación de servicios de Desarrollo, matenimiento y Soporte del Portal Web e Intranet</t>
    </r>
  </si>
  <si>
    <r>
      <rPr>
        <b/>
        <sz val="10"/>
        <color indexed="8"/>
        <rFont val="Arial"/>
        <family val="2"/>
      </rPr>
      <t>META 2</t>
    </r>
    <r>
      <rPr>
        <sz val="10"/>
        <color indexed="8"/>
        <rFont val="Arial"/>
        <family val="2"/>
      </rPr>
      <t xml:space="preserve">
Contratación de servicios de gestión y control de Impresión</t>
    </r>
  </si>
  <si>
    <r>
      <rPr>
        <b/>
        <sz val="10"/>
        <color indexed="8"/>
        <rFont val="Arial"/>
        <family val="2"/>
      </rPr>
      <t>META 2</t>
    </r>
    <r>
      <rPr>
        <sz val="10"/>
        <color indexed="8"/>
        <rFont val="Arial"/>
        <family val="2"/>
      </rPr>
      <t xml:space="preserve">
Analisis de vulnerabilidades de la Plataforma Tecnológica</t>
    </r>
  </si>
  <si>
    <r>
      <rPr>
        <b/>
        <sz val="10"/>
        <color indexed="8"/>
        <rFont val="Arial"/>
        <family val="2"/>
      </rPr>
      <t>META 2</t>
    </r>
    <r>
      <rPr>
        <sz val="10"/>
        <color indexed="8"/>
        <rFont val="Arial"/>
        <family val="2"/>
      </rPr>
      <t xml:space="preserve">
Contratación de Canales Dedicados de Intenet y de Datos</t>
    </r>
  </si>
  <si>
    <t>78131602
Almacenaje de archivos de carpetas</t>
  </si>
  <si>
    <t>Dar cumplimiento a lo establecido en el Decreto 2609 del 2012 y a las normas reglamentarias y complementarias en materia de Gestión Documental, para lo cual se hace necesario contratar un técnico en archivística para que apoye el proceso de actualización de la tabla de valoración documental hasta su presentación al Consejo Distrital de Archivos.</t>
  </si>
  <si>
    <t>Se requiere apoyo a los técnicos en archivística que conforman el equipo de gestión documental de la entidad para la consolidación de documentos, elaboración de formatos, análisis estadísticos, búsqueda de información normativa, apoyar en la elaboración de informes,  para la implementación del programa de gestión documental.</t>
  </si>
  <si>
    <t>Se hace necesario inciar un proceso para contratar a un grupo de apoyo para que presten servicios operativos de inventarios documentales, revisión, verificación de folios del contenido y reposición de unidades de conservación deterioradas.</t>
  </si>
  <si>
    <t>Radicado necesidad: 3-2015-00829 del  16-01-2015</t>
  </si>
  <si>
    <t>GUSTAVO MONZÓN GARZÓN</t>
  </si>
  <si>
    <r>
      <rPr>
        <b/>
        <sz val="10"/>
        <rFont val="Arial"/>
        <family val="2"/>
      </rPr>
      <t>META 7:</t>
    </r>
    <r>
      <rPr>
        <sz val="10"/>
        <rFont val="Arial"/>
        <family val="2"/>
      </rPr>
      <t xml:space="preserve">
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</si>
  <si>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 xml:space="preserve">META 7:
</t>
    </r>
    <r>
      <rPr>
        <sz val="10"/>
        <rFont val="Arial"/>
        <family val="2"/>
      </rPr>
      <t>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</si>
  <si>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META 7:</t>
    </r>
    <r>
      <rPr>
        <sz val="10"/>
        <rFont val="Arial"/>
        <family val="2"/>
      </rPr>
      <t xml:space="preserve">
Contratar la organización de 2.000 metros lineales de los Fondos Documentales del Archivo Central de la Entidad, incluyendo insumos, mobiliario, procesos de transferencia, digitalización y repositorio de información.</t>
    </r>
  </si>
  <si>
    <t>Suministro de aceites, lubricantes, refrigerantes, filtros, filtros sedimentadores para los vehículos de propiedad de la Entidad y de los que fuere legalmente responsable.</t>
  </si>
  <si>
    <t>Radicado necesidad: 3-2015-01190 del 22-01-2015</t>
  </si>
  <si>
    <t>Permanecer a la vanguardia en el conocimiento de los temas relacionados con la capital de la República y del país, registrados en los principales medios impresos.</t>
  </si>
  <si>
    <t>Adquisición de suscripciones por un año a periódico El Tiempo (5), El Espectador (3), La República (1), Portafolio (4), Nuevo Siglo (1).</t>
  </si>
  <si>
    <t>Contratar con la Lotería de Bogotá el arrendamiento de (55)  parqueaderos ubicados en los sótanos segundo y tercero del edificio Lotería de  Bogotá, en la Crarrea 32A No. 26A-10.</t>
  </si>
  <si>
    <t>Radicación necesidad: 3-2015-00260 del 07-01-2015</t>
  </si>
  <si>
    <t>Contratar la preproducción, producción y posproducción de una pieza comunicacional de 10 minutos  en video HD, con dos ediciones de la misma pieza.</t>
  </si>
  <si>
    <t>Radicado necesidad: 3-2015-01097 del 21-01-2015, recibida el 26-01-2015</t>
  </si>
  <si>
    <t>Dar cumplimiento a lo establecido en el Decreto 2609 del 2012 y a las normas reglamentarias y complementarias en materia de Gestión Documental, para lo cual se hace necesario contratar un profesional con el Perfil de historiador para que valore la información del acervo documental de la CB.</t>
  </si>
  <si>
    <t>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</si>
  <si>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Contrato suscrito</t>
  </si>
  <si>
    <t>Julián Darío Henao Cardona
Jefe Oficina Asesora Jurídica</t>
  </si>
  <si>
    <t>Radicado necesidad: 3-2015-01343 del 26-01-2015.</t>
  </si>
  <si>
    <t>Compra e instalación de un (1) equipo de aire acondicionado de 36000 BTU, y hacer mantenimiento correctivo a un (1) equipo de aire acondicionado marca TRANER de 36000 BTU, ubicados en el cuarto eléctrico de la UPS, en el sótano 2 de edificio de la Lotería de Bogotá.</t>
  </si>
  <si>
    <t>Radicado necesidad: 3-2014-24664 del 31-12-2014</t>
  </si>
  <si>
    <t>81101505 Ingeniería estructural</t>
  </si>
  <si>
    <t>Radicado necesidad: 3-2015-00583 del 13-01-2015. Devuelto para ajuste de formato, recibido nuevamente: 3-2015-01363 del 26-01-2015</t>
  </si>
  <si>
    <t>15 días hábiles</t>
  </si>
  <si>
    <t>VALOR  ($)
PRESUPUESTO VIGENCIA 2015</t>
  </si>
  <si>
    <t>Contratar los servicios profesionales de SGS Colombia S.A, ente certificador para una visita de recertificación del sistema de Gestión de Calidad -SGC- bajo las normas técnicas NTC ISO 9001:2008 y NTCGP 1000:2009</t>
  </si>
  <si>
    <t>Contratar la ejecución del plan de medios radial que incluya la producción y emisión de dos (2) mensajes institucionales, en emisoras radiales locales.</t>
  </si>
  <si>
    <t>Contratar la adquisición de insumos para la impresión de (2) dos ediciones de la Revista Bogotá Económica, un (1) informe de gestión, stikers, separadores de libros, brochure, tacos, afiches y volantes.</t>
  </si>
  <si>
    <t>20 días hábiles</t>
  </si>
  <si>
    <t>Radicado necesidad: 3-2015-01607 del 28-01-2015</t>
  </si>
  <si>
    <t>Se requiere un profesional en Derecho que acredite experiencia en emisión de conceptos técnicos relacionados con la valoración primaria y secundaria de la información, con base en las normas vigentes en la legislación colombiana.</t>
  </si>
  <si>
    <r>
      <rPr>
        <b/>
        <sz val="10"/>
        <color indexed="8"/>
        <rFont val="Arial"/>
        <family val="2"/>
      </rPr>
      <t>META 2</t>
    </r>
    <r>
      <rPr>
        <sz val="10"/>
        <color indexed="8"/>
        <rFont val="Arial"/>
        <family val="2"/>
      </rPr>
      <t xml:space="preserve">
Contratación de servicios de Desarrollo, matenimiento y Soporte de los aplicativos SIVICOF - SIGESPRO</t>
    </r>
  </si>
  <si>
    <t xml:space="preserve">90141700
Deportes aficionados y recreacionales </t>
  </si>
  <si>
    <r>
      <rPr>
        <b/>
        <sz val="10"/>
        <color indexed="8"/>
        <rFont val="Arial"/>
        <family val="2"/>
      </rPr>
      <t>26101500</t>
    </r>
    <r>
      <rPr>
        <sz val="10"/>
        <color indexed="8"/>
        <rFont val="Arial"/>
        <family val="2"/>
      </rPr>
      <t xml:space="preserve"> Motores
</t>
    </r>
    <r>
      <rPr>
        <b/>
        <sz val="10"/>
        <color indexed="8"/>
        <rFont val="Arial"/>
        <family val="2"/>
      </rPr>
      <t>40101701</t>
    </r>
    <r>
      <rPr>
        <sz val="10"/>
        <color indexed="8"/>
        <rFont val="Arial"/>
        <family val="2"/>
      </rPr>
      <t xml:space="preserve"> Aires acondicionados </t>
    </r>
  </si>
  <si>
    <t>MÓNICA QUINTERO</t>
  </si>
  <si>
    <t>MÓNICA MARCELA QUINTERO GIRALDO</t>
  </si>
  <si>
    <t>Contratación directa</t>
  </si>
  <si>
    <t>Se hace necesario contratar  los servicios profesionales de un experto en el tema para generar una estrategia digital para las redes de la entidad y corregir el uso que actualmente se está dando a estas herramientas.</t>
  </si>
  <si>
    <t>Dar cumplimiento   lo establecido en el Decreto 895 de 20108, Artículo 1 y al requerimiento de la Secretaría Distrital de Ambiente de fecha 20 de noviembre de 2014, en el sentido de "Realizar el cambio total de las fuentes de iluminación en todas las sedes de la entidad, por fuentes de iluminación tipo ahorrador".</t>
  </si>
  <si>
    <t>HENRY VARGAS DÍAZ</t>
  </si>
  <si>
    <t xml:space="preserve">Suministro y canje de bonos personalizados redimibles única y exclusivamente para la dotación de vestido y calzado para las funcionarias y funcionarios de la Contraloría de Bogotá D.C. </t>
  </si>
  <si>
    <t>Radicado necesidad: 3-2015-00620 del 14-01-2015.
Contrato 4 del 29-01-2015, con GREACE ANGELLY VANEGAS CAMACHO</t>
  </si>
  <si>
    <t>Prestar los servicios profesionales y especializados en medicina laboral a la Contraloría de Bogotá, D.C., en desarrollo del Sistema de Gestión de la Seguridad y Salud en el Trabajo/SG-SST y en forma interdisciplinaria con la Subdirección de Bienestar Social.</t>
  </si>
  <si>
    <t>GLORIA ALEXANDRA MORENO BRICEÑO</t>
  </si>
  <si>
    <t>Radicación necesidad: 3-2015-00744 del 15-01-2015.
Contrato 3 del 28-01-2015, con LUIS GERMÁN GÓMEZ BUSTAMANTE</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</si>
  <si>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</si>
  <si>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Radicado necesidad: 3-2015-00170 del 06-01-2015.
Contrato 2 del 28-01-2015, con PUBLICACIONES SEMANA S.A.</t>
  </si>
  <si>
    <r>
      <rPr>
        <b/>
        <sz val="10"/>
        <rFont val="Arial"/>
        <family val="2"/>
      </rPr>
      <t>META 7:</t>
    </r>
    <r>
      <rPr>
        <sz val="10"/>
        <rFont val="Arial"/>
        <family val="2"/>
      </rPr>
      <t xml:space="preserve">
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r>
  </si>
  <si>
    <r>
      <rPr>
        <b/>
        <sz val="10"/>
        <rFont val="Arial"/>
        <family val="2"/>
      </rPr>
      <t>META 7:</t>
    </r>
    <r>
      <rPr>
        <sz val="10"/>
        <rFont val="Arial"/>
        <family val="2"/>
      </rPr>
      <t xml:space="preserve">
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r>
  </si>
  <si>
    <t>Radicado necesidad: 3-2015-00829 del  16-01-2015
Contrato 6 del 30-01-2015, con MARÍA DE LOS ANGELES BURGOS MEDINA</t>
  </si>
  <si>
    <r>
      <rPr>
        <b/>
        <sz val="10"/>
        <rFont val="Arial"/>
        <family val="2"/>
      </rPr>
      <t>META 7</t>
    </r>
    <r>
      <rPr>
        <sz val="10"/>
        <rFont val="Arial"/>
        <family val="2"/>
      </rPr>
      <t>:
Prestación de servicios de apoyo técnico al equipo de Gestión Documental en la implementación del Programa de Gestión Documental de la Contraloría de Bogotá D.C, de conformidad con las normas archivísticas vigentes.</t>
    </r>
  </si>
  <si>
    <t>Radicado necesidad: 3-2015-00829 del  16-01-2015.
Contrato 7 del 30-01-2015, con IGNACIO MANUEL EPINAYU PUSHAINA.</t>
  </si>
  <si>
    <r>
      <rPr>
        <b/>
        <sz val="10"/>
        <rFont val="Arial"/>
        <family val="2"/>
      </rPr>
      <t>META 7:</t>
    </r>
    <r>
      <rPr>
        <sz val="10"/>
        <rFont val="Arial"/>
        <family val="2"/>
      </rPr>
      <t xml:space="preserve">
Prestación de servicios de apoyo al Grupo de Gestión Documental de la Contraloría de Bogotá en la coordinación de las actividades operativas desarrolladas por los auxiliares y técnicos en archivística.</t>
    </r>
  </si>
  <si>
    <t xml:space="preserve">Radicado necesidad: 3-2015-00829 del  16-01-2015.
Contrato 5 del 30-01-2015, con BRYAN ALFONSO CASTAÑEDA FRANCO
</t>
  </si>
  <si>
    <r>
      <rPr>
        <b/>
        <sz val="10"/>
        <rFont val="Arial"/>
        <family val="2"/>
      </rPr>
      <t>META 7</t>
    </r>
    <r>
      <rPr>
        <sz val="10"/>
        <rFont val="Arial"/>
        <family val="2"/>
      </rPr>
      <t>:
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r>
  </si>
  <si>
    <t>JUAN PABLO CONTRERAS LIZARAZO</t>
  </si>
  <si>
    <t>83121703 Servicios relacionados con el internet</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</si>
  <si>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</si>
  <si>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86131504 Servicios
relacionados con la
(01) TV, (02) radio,
(03) Internet, (04) sistemas de alerta ciudadana</t>
  </si>
  <si>
    <t>80161506 Servicios de archivo de datos</t>
  </si>
  <si>
    <t>Contratar la compra de fotocopiadoras para la entidad</t>
  </si>
  <si>
    <r>
      <rPr>
        <b/>
        <sz val="10"/>
        <color indexed="8"/>
        <rFont val="Arial"/>
        <family val="2"/>
      </rPr>
      <t>META 5</t>
    </r>
    <r>
      <rPr>
        <sz val="10"/>
        <color indexed="8"/>
        <rFont val="Arial"/>
        <family val="2"/>
      </rPr>
      <t xml:space="preserve">
Diseño y elaboración de páneles didácticos con campañas ambientales del Plan Institucional de Gestión Ambiental - PIGA de la Contraloría de Bogotá.</t>
    </r>
  </si>
  <si>
    <t>Teniendo en cuenta  el Plan de Acción del PIGA 2015, donde se encuentran establecidas múltiples actividades de sensibilización y socialización de tamáticas ambientales, se hace necesario adquirir elementos que permitan socializar con los funcionarios de forma didáctica buenas prácticas ambientales.</t>
  </si>
  <si>
    <r>
      <rPr>
        <b/>
        <sz val="10"/>
        <color indexed="8"/>
        <rFont val="Arial"/>
        <family val="2"/>
      </rPr>
      <t>META 5</t>
    </r>
    <r>
      <rPr>
        <sz val="10"/>
        <color indexed="8"/>
        <rFont val="Arial"/>
        <family val="2"/>
      </rPr>
      <t xml:space="preserve">
prestación de servicio de Mantenimiento, diseño, suministro e instalación de material vegetal para la Contraloría de Bogotá.</t>
    </r>
  </si>
  <si>
    <t>DIRECCIÓN SERVICIOS PÚBLICOS</t>
  </si>
  <si>
    <t>81101516
Servicios de consultoría, de energía o servicos públicos</t>
  </si>
  <si>
    <t>Prestación de servicios profesionales para apoyar a la Subdirección de Servicios Generales, en el seguimiento y control de la supervisión a la interventoría de la ejecución de obras, que adelanta la Contraloría de Bogotá.</t>
  </si>
  <si>
    <t>La entidad cuenta con un cerramiento verde en la terraza del piso quinto, la cual requiere de mantenimientos periódicos para conservar las especies vegetales, así mismo se busca a través de herramientas ambientales tecnológicas disminuir la contaminación atmosférica yembellecer nuestras sedes a partir del empleo de material vegetal.</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</si>
  <si>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</si>
  <si>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FECHA ESTIMADA DE INICIO CONTRATO
(dd-mm-aaaa)</t>
  </si>
  <si>
    <t>FECHA ESTIMADA DE SUSCRIPCIÓN
(dd-mm-aaaa)</t>
  </si>
  <si>
    <t>FECHA ESTIMADA DE TERMINACIÓN CONTRATO
(dd-mm-aaaa)</t>
  </si>
  <si>
    <t>Se hace necesario realizar estudios evaluativos  análisis, implementación del modelo para el servicio público de aseo establecido a través de la EAB, Aguas de Bogotá, así como de las condiciones de prestación de los servicios públicos domiciliarios de Acueducto y Alcantarillado y la afectación que sobre los mismos genere como consecuencia de la unificación de la operación de estos tres servicios por parte de la EAB.</t>
  </si>
  <si>
    <t>Prestar los servicios profesionales de asesoría en los temas relacionados con el modelo del servicio de aseo de Bogotá respecto de la parte tarifaria, así como acompañar a la Dirección de Servicios Públicos de la entidad en lo concerniente a los componentes técnico y jurídico de la entidad.</t>
  </si>
  <si>
    <t>Salud ocupacional</t>
  </si>
  <si>
    <t>Mínima Cuantía</t>
  </si>
  <si>
    <t>42171903
Estuches de medicamentos para servicios médicos de emergencia</t>
  </si>
  <si>
    <t>Dar cumplimiento a lo reglamentado en el sistema de gestión de la seguridad y salud en el trabajo, para lo cual se hace necesario proveer a las dependencias de botiquines portátiles dotados con sus respectivos insumos.</t>
  </si>
  <si>
    <t>ALEXANDRA MORENO BRICEÑO</t>
  </si>
  <si>
    <r>
      <t>Compra de 15 carros transportadores fabricados en acero inoxidable tipo 304 calibre 18; para la manipulación y el traslado permanente de líquidos pesados y calientes, para dotar las cafeterías de los diferentes pisos de la Contraloría de Bogotá</t>
    </r>
    <r>
      <rPr>
        <sz val="11"/>
        <rFont val="Arial"/>
        <family val="2"/>
      </rPr>
      <t>”</t>
    </r>
  </si>
  <si>
    <t>Cumplimiento del Sistema de Seguridad y Salud en el Trabajo, las normas vigentes sobre la materia y el estudio de accidentalidad del año 2014, donde se manifiesta que las principales causas de accidentalidad en las cafeterías se debe a la manipulación de cargas pesadas y líquidos calientes; el uso de estos elementos ayudaría a la prevención y daños causados a la salud de las servidoras</t>
  </si>
  <si>
    <t>48102010 Carrito para recoger tazas</t>
  </si>
  <si>
    <t>“Prestar los servicios de apoyo a la Contraloría de Bogotá en aspectos relacionados con la Planeación, organización, desarrollo y seguimiento, de los procedimientos surtidos en el Almacén General de la Entidad”</t>
  </si>
  <si>
    <t>Se requiere el apoyo de un profesional para organizar la disposición, almacenamiento y traslado de los bienes, en la nueva sede donde funciona el archivo central, así como optimizar el servicio del Almacén en cuanto a tiempos de entrega y organización de los bienes; así mismo, dar cumplimiento a la normatividad vigente en la materia.</t>
  </si>
  <si>
    <t>Radicado necesidad: 3-2015-00789 del 16-01-2015.</t>
  </si>
  <si>
    <t xml:space="preserve">80111611
Personal  temporal  de almacén </t>
  </si>
  <si>
    <t>39112501 Luz de foco</t>
  </si>
  <si>
    <t>Contratar el servicio de suministro e instalación de iluminación tipo LED color blanco, contemplando las siguientes referencias: sesenta (60) páneles LED 60 x 60 potencia: 48W sesenta (60) Páneles Circulares LED potencia 24W, y cincuenta páneles circulares LED potencia 18w, que serán instaladas en la Contraloría de Bogotá ubicada en el Edificio de la Lotería de Bogotá y en las sedes Desarrollo Local y Participación Ciudadana, Control Interno, Almacén General y Escuela de Capacitación, según especificaciones técnicas dadas por la entidad.</t>
  </si>
  <si>
    <t>Se requiere una persona con perfil de arquitecto o  ingeniero civil, para que preste servicios profesionales para apoyar a la Subdirección de Servicios Generales, en el seguimiento y control de la supervisión a la interventoría de la ejecución de obras, que adelanta la Contraloría de Bogotá.</t>
  </si>
  <si>
    <r>
      <rPr>
        <b/>
        <sz val="10"/>
        <color indexed="8"/>
        <rFont val="Arial"/>
        <family val="2"/>
      </rPr>
      <t xml:space="preserve">META 5
</t>
    </r>
    <r>
      <rPr>
        <b/>
        <sz val="10"/>
        <color indexed="8"/>
        <rFont val="Arial"/>
        <family val="2"/>
      </rPr>
      <t xml:space="preserve">
</t>
    </r>
    <r>
      <rPr>
        <sz val="10"/>
        <color indexed="8"/>
        <rFont val="Arial"/>
        <family val="2"/>
      </rPr>
      <t xml:space="preserve">Instalación de Jardín Vertical en parte de la fachada de la entidad. </t>
    </r>
  </si>
  <si>
    <t>La Contraloría de Bogotá debe dar cumplimiento al Acuerdo 418 de 2009, sobre implementación de tecnologías sustentables.</t>
  </si>
  <si>
    <t>Adquisición de 15 Botiquines portátiles dotados con sus respectivos insumos</t>
  </si>
  <si>
    <t>RESPONSABLE
(JEFE DEPENDENCIA)</t>
  </si>
  <si>
    <t>81101513 Gestión de construcción de edificios
81101508  Ingeniería arquitectónica</t>
  </si>
  <si>
    <r>
      <rPr>
        <b/>
        <sz val="10"/>
        <rFont val="Arial"/>
        <family val="2"/>
      </rPr>
      <t xml:space="preserve">META 4
</t>
    </r>
    <r>
      <rPr>
        <sz val="10"/>
        <rFont val="Arial"/>
        <family val="2"/>
      </rPr>
      <t>Adición al contrato 125 de 2014, con BDN05 SAS. Objeto: Contratar el mantenimiento de las sedes de Desarrollo Local y Participación Ciudadana y la Sede de Control Interno y Asuntos Disciplinarios.</t>
    </r>
  </si>
  <si>
    <t>Se hace necesario terminar el mantenimiento de las sedes de Desarrollo Local y Participación Ciudadana y la Sede de Control Interno y Asuntos Disciplinarios, para disponer de sedes en óptimo funcionamiento.</t>
  </si>
  <si>
    <t>Adición suscrita</t>
  </si>
  <si>
    <t>ADRIANA DEL PILAR GUERRA MARTÍNEZ</t>
  </si>
  <si>
    <t>Por determinar necesidad</t>
  </si>
  <si>
    <t>EN TERMINO</t>
  </si>
  <si>
    <t>En elaboración de estudios previos</t>
  </si>
  <si>
    <t xml:space="preserve">Radicación Necesidad: 20 de enero de 2015.
</t>
  </si>
  <si>
    <t>En revisión de la necesidad</t>
  </si>
  <si>
    <t>Radicación necesidad 3-2015-04251 de Febrero 26 de 2015.</t>
  </si>
  <si>
    <t>CONTRALORÍA DE BOGOTÁ,D.C.</t>
  </si>
  <si>
    <t>NIT: 800245133-5</t>
  </si>
  <si>
    <t>PROCESO CONTRACTUAL</t>
  </si>
  <si>
    <t>PERIODO DE RENDICIÓN:</t>
  </si>
  <si>
    <t>DE:</t>
  </si>
  <si>
    <t>A:</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</si>
  <si>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</si>
  <si>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</si>
  <si>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</si>
  <si>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</si>
  <si>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</si>
  <si>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</si>
  <si>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</si>
  <si>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</si>
  <si>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</si>
  <si>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</si>
  <si>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</si>
  <si>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</si>
  <si>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</si>
  <si>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</si>
  <si>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</si>
  <si>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</si>
  <si>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</si>
  <si>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</si>
  <si>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</si>
  <si>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</si>
  <si>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</si>
  <si>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</si>
  <si>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</si>
  <si>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</si>
  <si>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SUPERVISOR</t>
  </si>
  <si>
    <t xml:space="preserve">  INFORMACIÓN SUPERVISOR</t>
  </si>
  <si>
    <t>DEPENDENCIA SOLICITANTE
 - ECO -</t>
  </si>
  <si>
    <t>TEMA</t>
  </si>
  <si>
    <t>NIT O C.C.</t>
  </si>
  <si>
    <t>DV</t>
  </si>
  <si>
    <t>NOMBRE</t>
  </si>
  <si>
    <t>DIRECCIÓN</t>
  </si>
  <si>
    <t>TELÉFONO</t>
  </si>
  <si>
    <t>MAIL</t>
  </si>
  <si>
    <t>TIPO CONFIGURACIÓN</t>
  </si>
  <si>
    <t>Nº</t>
  </si>
  <si>
    <t>FECHA</t>
  </si>
  <si>
    <t>VALOR</t>
  </si>
  <si>
    <t>CÓDIGO RUBRO</t>
  </si>
  <si>
    <t>DENOMINACIÓN RUBRO</t>
  </si>
  <si>
    <t>PROYECTO DE INVERSIÓN</t>
  </si>
  <si>
    <t>CB-PMINC-28-2014</t>
  </si>
  <si>
    <t>Adición y Prórroga contrato 24 de 2014, con EMI SA</t>
  </si>
  <si>
    <t>Adición y Prórroga contrato 24 de 2014, con EMI SA, Objeto: "Prestación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</si>
  <si>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14 14-Selección Abreviada - 10% Menor Cuantía</t>
  </si>
  <si>
    <t xml:space="preserve">31 31-Servicios Profesionales </t>
  </si>
  <si>
    <t>6 6: Prestación de servicios</t>
  </si>
  <si>
    <t>Empresa de Medicina Integral EMI S.A.</t>
  </si>
  <si>
    <t>CALLE 19 No. 69F-45</t>
  </si>
  <si>
    <t>5 5-Sociedad Anónima</t>
  </si>
  <si>
    <t>85101605 AUXILIARES
DE SALUD A DOMICILIO
85101604 SERVICIOS
DE ASISTENCIA DE
PERSONAL MÉDICO</t>
  </si>
  <si>
    <t>3120212</t>
  </si>
  <si>
    <t>NA</t>
  </si>
  <si>
    <t>2 2-Funcionamiento</t>
  </si>
  <si>
    <t>Recursos del Distrito (Transferencia)</t>
  </si>
  <si>
    <t>05 GU108826
Compañía Aseguradora de Fianzas S.A Confianza. Del 15-01-2015</t>
  </si>
  <si>
    <t>N/A</t>
  </si>
  <si>
    <t>SUBDIRECTORA DE BIENESTAR SOCIAL</t>
  </si>
  <si>
    <t>51.898.556 </t>
  </si>
  <si>
    <t>CB-PMINC-146-2014</t>
  </si>
  <si>
    <t>Adición al contrato 125 de 2014, con BDN05 SAS</t>
  </si>
  <si>
    <t>Adición al contrato 125 de 2014, con BDN05 SAS, Objeto: Contratar el mantenimiento de las sedes de Desarrollo Local y Participación Ciudadana ubicada en la Calle 27 A Nº 32 A- 45, y la Sede de Control Interno y Asuntos Disciplinarios, ubicada en la Calle 25 B Nº 32 A - 17, según especificaciones técnicas dadas por la entidad.</t>
  </si>
  <si>
    <t>10 10-Contrato de Obra</t>
  </si>
  <si>
    <t>4 4: Obras Públicas</t>
  </si>
  <si>
    <t>BDN05 SAS</t>
  </si>
  <si>
    <t>Carrera 13A No. 107A -27</t>
  </si>
  <si>
    <t xml:space="preserve">5520490 Ext 410 </t>
  </si>
  <si>
    <t>25 25-Sociedad por Acciones Simplificadas - SAS</t>
  </si>
  <si>
    <t>Fortalecimiento de la Capacidad Institucional para un Control Fiscal Efectivo y Transparente</t>
  </si>
  <si>
    <t>1 1 -Inversión</t>
  </si>
  <si>
    <t>Suramericana
No. 11831780 del 29-01-2015
 y No. 03256273 del 29-01-2015</t>
  </si>
  <si>
    <t>NA ADICION</t>
  </si>
  <si>
    <t>SUBDIRECTOR DE SERVICIOS GENERALES</t>
  </si>
  <si>
    <t>GUSTAVO FRANCISCO MONZÓN GARZÓN</t>
  </si>
  <si>
    <t>CB-CD-68-2013</t>
  </si>
  <si>
    <t>Adición prórroga contrato 047 de 2013 con ETB</t>
  </si>
  <si>
    <t>Adición prórroga contrato 047 de 2013 con ETB. Objeto: Prestar los servicios integrales de telecomunicaciones y conectividad que requiera la Contraloría de Bogotá, D.C. Los servicios integrales de telecomunicaciones y conectividad serán: Canales dedicados, canal de internet, soluciones de telefonía, actualización, adquisición y/o ampliación de estructura de telecomunicaciones, soporte técnico, implementación de soluciones de convergencia o comunicaciones unificadas, redes fijas inalámbricas y móviles de voz, datos y video, de acuerdo a las cantidades y especificaciones técnicas requeridas dentro del proceso de modernización tecnológico proyectado definidas en los estudios previos en el numeral 2.4 y en la propuesta presentada por el contratista.</t>
  </si>
  <si>
    <t>12 12-Contratación Directa (Ley 1150 de 2007)</t>
  </si>
  <si>
    <t>Contrato Interadministrativo de Prestación de Servicios</t>
  </si>
  <si>
    <t>899999115-8</t>
  </si>
  <si>
    <t>Empresa de Telecomunicaciones de Bogotá - ETB S.A. ESP</t>
  </si>
  <si>
    <t>Cra. 8 No. 20-56</t>
  </si>
  <si>
    <t xml:space="preserve">Arrendamientos $3.677.128
</t>
  </si>
  <si>
    <t xml:space="preserve">3120201
</t>
  </si>
  <si>
    <t xml:space="preserve">Arrendamientos $3.677.128
</t>
  </si>
  <si>
    <t>Seguros Suramericana
No. 09257767
del 06-02-2015</t>
  </si>
  <si>
    <t>Directora Tecnologías de la Información y las Comunicaciones</t>
  </si>
  <si>
    <t>Adriana del Pilar Guerra Martínez</t>
  </si>
  <si>
    <t>Gastos de Transporte y comunicación $14.003.288</t>
  </si>
  <si>
    <t>3120203</t>
  </si>
  <si>
    <t>Versión: 8.0</t>
  </si>
  <si>
    <t>YAMILE MEDINA MEDINA</t>
  </si>
  <si>
    <t>SANDRA MILENA JIMÉNEZ CASTAÑO</t>
  </si>
  <si>
    <t>GABRIEL ALEJANDRO GUZMÁN USECHE</t>
  </si>
  <si>
    <t>VALOR 
CONTRATADO 
(5)</t>
  </si>
  <si>
    <t>SALDO DEL VALOR ESTIMADO
(6)= (4-5)</t>
  </si>
  <si>
    <t>ADICIONES REALIZADAS A CONTRATOS
(7)</t>
  </si>
  <si>
    <r>
      <t xml:space="preserve">DISPONIBLE = </t>
    </r>
    <r>
      <rPr>
        <b/>
        <sz val="5.5"/>
        <rFont val="Arial"/>
        <family val="2"/>
      </rPr>
      <t>PRESUPUESTO ASIGNADO Menos VALOR CONTRATADO Menos ADICIONES A CONTRATOS</t>
    </r>
    <r>
      <rPr>
        <b/>
        <sz val="8"/>
        <rFont val="Arial"/>
        <family val="2"/>
      </rPr>
      <t xml:space="preserve">
(8) =(3-5-7)</t>
    </r>
  </si>
  <si>
    <t>DIFERENCIA: VR. PPTO 2015- VR.  SOLICITADO 
(9)=(3-4)</t>
  </si>
  <si>
    <t>LUZ YAQUELINE DÍAZ ARIZA</t>
  </si>
  <si>
    <t>FECHA DE CORTE: 31-01-2015</t>
  </si>
  <si>
    <t>Adición del 08-01-2015, al contrato 125 de 2014 con BDN05 SAS</t>
  </si>
  <si>
    <t xml:space="preserve">Radicado necesidad: 3-2015-00745 del 15-01-2015
</t>
  </si>
  <si>
    <t>Radicado necesidad: 3-2014-23863 del 17-12-2014.</t>
  </si>
  <si>
    <t>Radicado necesidad: 3-2015-01607 del 28-01-2015.</t>
  </si>
  <si>
    <t xml:space="preserve">Radicado Memorando 3-2015-00176 del 06-01-2015.
</t>
  </si>
  <si>
    <t xml:space="preserve">Radicado necesidad: 3-2014-24664 del 31-12-2014.
</t>
  </si>
  <si>
    <t xml:space="preserve">ALBA ASTRID SARRIA BARRAGÁN- </t>
  </si>
  <si>
    <t xml:space="preserve">Radicado Necesidad: 3-2014-23841 del 17-12-2014.
Nuevamente enviado: 3-2015-00825 del 16-01-2015
</t>
  </si>
  <si>
    <t xml:space="preserve">Radicado necesidad: 3-2015-01705 del  29-01-2015
</t>
  </si>
  <si>
    <t xml:space="preserve">Radicado necesidad: 3-2015-00829 del  16-01-2015.
</t>
  </si>
  <si>
    <t xml:space="preserve">Radicado necesidad: Memorando del 30-12-2014.
</t>
  </si>
  <si>
    <t>JOSE HERMES BORDA GARCÍA</t>
  </si>
  <si>
    <t>En término</t>
  </si>
  <si>
    <t>No se ha radicado la necesidad</t>
  </si>
  <si>
    <t>Radicado necesidad: 3-2014-24202 del 26-12-2014.
Contrato 1 del 19-01-2015, con ALVARO TORRES ALVEAR.</t>
  </si>
  <si>
    <t>TOTAL ADICIONES A ENERO 31 DE 2015</t>
  </si>
  <si>
    <t xml:space="preserve">Nota 2:  El Plan Anual de Adquisiciones no incluye los rubros de: "Sentencias Judiciales" ni "Otras Sentencias"
</t>
  </si>
  <si>
    <t>Nota 3: No incluye Avances. gastos por Caja Menor, pagos por Resolución ni servicios públicos</t>
  </si>
  <si>
    <t>Nota 4:  El valor presupuestado podrá variar de acuerdo a los precios del mercado, al momento de realizar la contratación.</t>
  </si>
  <si>
    <t>Nota 5. La adición al proyecto de inversión 776 por valor de $8.150.393 se contempla dentro del valor contratado en el PAA 2015.</t>
  </si>
  <si>
    <t>Nota 6: El valor del Plan Anual de Adquisiciones será susceptible de modificación, en la medida que surjan nuevas necesidades que no se tenían previstas para la vigencia.</t>
  </si>
  <si>
    <t>Consolidó: Maribel Chacón Moreno, Funcionaria Dirección Administrativa y Financiera.</t>
  </si>
  <si>
    <t>LUZ YAQUELINE DÍAZ ARIZA - Subdirectora de Contratación</t>
  </si>
  <si>
    <t>NOMBRE Y CARGO JEFE DE LA DEPENDENCIA</t>
  </si>
  <si>
    <t>Consolidó:  Maribel Chacón Moreno Funcionaria Dirección Administrativa y Financiera</t>
  </si>
  <si>
    <t xml:space="preserve">Nota 1: Mediante Decreto 603 del 23-12-2014 se liquidó el Presupuesto Anual de Rentas e Ingresos y de Gastos e Inversiones, para la vigencia del 01-01-2015 al 31-12-2015, y con Resolución Interna No. 02 del 02-01-2015 se distribuyó el presupuesto de la Unidad Ejecutora 01. </t>
  </si>
  <si>
    <t>SALDO APROPIACIÓN DISPONIBLE SEGÚN PREDIS A 31-01-2015</t>
  </si>
  <si>
    <t>RECURSOS COMPROMETIDOS CON CDP
31-01-2015
(11)=(3-10)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</si>
</sst>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 _€"/>
    <numFmt numFmtId="193" formatCode="#,##0\ _€"/>
    <numFmt numFmtId="194" formatCode="d/mm/yyyy;@"/>
    <numFmt numFmtId="195" formatCode="_ * #,##0.0_ ;_ * \-#,##0.0_ ;_ * &quot;-&quot;??_ ;_ @_ "/>
    <numFmt numFmtId="196" formatCode="_ * #,##0_ ;_ * \-#,##0_ ;_ * &quot;-&quot;??_ ;_ @_ "/>
    <numFmt numFmtId="197" formatCode="#,##0.0\ _€"/>
    <numFmt numFmtId="198" formatCode="_ &quot;$&quot;\ * #,##0_ ;_ &quot;$&quot;\ * \-#,##0_ ;_ &quot;$&quot;\ * &quot;-&quot;??_ ;_ @_ "/>
    <numFmt numFmtId="199" formatCode="[$-240A]dddd\,\ dd&quot; de &quot;mmmm&quot; de &quot;yyyy"/>
    <numFmt numFmtId="200" formatCode="dd/mm/yyyy;@"/>
    <numFmt numFmtId="201" formatCode="&quot;$&quot;#,##0"/>
    <numFmt numFmtId="202" formatCode="_-* #,##0\ _€_-;\-* #,##0\ _€_-;_-* &quot;-&quot;??\ _€_-;_-@_-"/>
    <numFmt numFmtId="203" formatCode="0_)"/>
    <numFmt numFmtId="204" formatCode="_-[$$-240A]* #,##0_-;\-[$$-240A]* #,##0_-;_-[$$-240A]* &quot;-&quot;??_-;_-@_-"/>
    <numFmt numFmtId="205" formatCode="0.0%"/>
    <numFmt numFmtId="206" formatCode="yyyy\-mm\-dd;@"/>
    <numFmt numFmtId="207" formatCode="_ * #,##0.000000_ ;_ * \-#,##0.000000_ ;_ * &quot;-&quot;??_ ;_ @_ "/>
    <numFmt numFmtId="208" formatCode="0_ ;\-0\ "/>
    <numFmt numFmtId="209" formatCode="#,##0.0"/>
    <numFmt numFmtId="210" formatCode="#,##0_ ;\-#,##0\ "/>
    <numFmt numFmtId="211" formatCode="#,##0;[Red]#,##0"/>
    <numFmt numFmtId="212" formatCode="#,##0.00;[Red]#,##0.00"/>
    <numFmt numFmtId="213" formatCode="#,##0.0;[Red]#,##0.0"/>
    <numFmt numFmtId="214" formatCode="_(* #,##0_);_(* \(#,##0\);_(* &quot;-&quot;??_);_(@_)"/>
  </numFmts>
  <fonts count="6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sz val="8"/>
      <name val="Arial"/>
      <family val="2"/>
    </font>
    <font>
      <b/>
      <sz val="9"/>
      <name val="Arial"/>
      <family val="2"/>
    </font>
    <font>
      <sz val="12"/>
      <name val="Arial"/>
      <family val="2"/>
    </font>
    <font>
      <b/>
      <sz val="12"/>
      <name val="Arial"/>
      <family val="2"/>
    </font>
    <font>
      <b/>
      <i/>
      <sz val="9"/>
      <name val="Arial"/>
      <family val="2"/>
    </font>
    <font>
      <sz val="9"/>
      <name val="Arial"/>
      <family val="2"/>
    </font>
    <font>
      <sz val="10"/>
      <color indexed="63"/>
      <name val="Arial"/>
      <family val="2"/>
    </font>
    <font>
      <sz val="10"/>
      <color indexed="8"/>
      <name val="Calibri"/>
      <family val="2"/>
    </font>
    <font>
      <b/>
      <sz val="10"/>
      <color indexed="63"/>
      <name val="Arial"/>
      <family val="2"/>
    </font>
    <font>
      <sz val="10"/>
      <name val="Calibri"/>
      <family val="2"/>
    </font>
    <font>
      <b/>
      <i/>
      <sz val="11"/>
      <name val="Arial"/>
      <family val="2"/>
    </font>
    <font>
      <sz val="11"/>
      <name val="Arial"/>
      <family val="2"/>
    </font>
    <font>
      <b/>
      <i/>
      <sz val="12"/>
      <name val="Arial"/>
      <family val="2"/>
    </font>
    <font>
      <i/>
      <sz val="12"/>
      <name val="Arial"/>
      <family val="2"/>
    </font>
    <font>
      <b/>
      <sz val="14"/>
      <name val="Arial"/>
      <family val="2"/>
    </font>
    <font>
      <b/>
      <sz val="8"/>
      <name val="Arial"/>
      <family val="2"/>
    </font>
    <font>
      <sz val="11"/>
      <color indexed="8"/>
      <name val="Arial"/>
      <family val="2"/>
    </font>
    <font>
      <b/>
      <sz val="16"/>
      <name val="Arial"/>
      <family val="2"/>
    </font>
    <font>
      <sz val="16"/>
      <name val="Arial"/>
      <family val="2"/>
    </font>
    <font>
      <b/>
      <sz val="5.5"/>
      <name val="Arial"/>
      <family val="2"/>
    </font>
    <font>
      <b/>
      <sz val="15"/>
      <color indexed="54"/>
      <name val="Calibri"/>
      <family val="2"/>
    </font>
    <font>
      <b/>
      <sz val="11"/>
      <color indexed="54"/>
      <name val="Calibri"/>
      <family val="2"/>
    </font>
    <font>
      <u val="single"/>
      <sz val="10"/>
      <color indexed="30"/>
      <name val="Arial"/>
      <family val="2"/>
    </font>
    <font>
      <u val="single"/>
      <sz val="10"/>
      <color indexed="25"/>
      <name val="Arial"/>
      <family val="2"/>
    </font>
    <font>
      <sz val="18"/>
      <color indexed="54"/>
      <name val="Calibri Light"/>
      <family val="2"/>
    </font>
    <font>
      <b/>
      <sz val="13"/>
      <color indexed="54"/>
      <name val="Calibri"/>
      <family val="2"/>
    </font>
    <font>
      <sz val="10"/>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sz val="10"/>
      <color theme="1"/>
      <name val="Arial"/>
      <family val="2"/>
    </font>
    <font>
      <sz val="10"/>
      <color rgb="FFFF0000"/>
      <name val="Calibri"/>
      <family val="2"/>
    </font>
    <font>
      <sz val="10"/>
      <color rgb="FF3D3D3D"/>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indexed="41"/>
        <bgColor indexed="64"/>
      </patternFill>
    </fill>
    <fill>
      <patternFill patternType="solid">
        <fgColor rgb="FFCC99FF"/>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thin"/>
      <bottom style="medium"/>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style="medium"/>
      <top style="medium"/>
      <bottom style="medium"/>
    </border>
    <border>
      <left style="medium"/>
      <right style="medium"/>
      <top style="thin"/>
      <bottom style="thin"/>
    </border>
    <border>
      <left style="medium"/>
      <right style="medium"/>
      <top/>
      <bottom style="thin"/>
    </border>
    <border>
      <left style="thin"/>
      <right style="medium"/>
      <top/>
      <bottom style="thin"/>
    </border>
    <border>
      <left>
        <color indexed="63"/>
      </left>
      <right style="medium"/>
      <top style="thin"/>
      <bottom style="medium"/>
    </border>
    <border>
      <left style="medium"/>
      <right style="medium"/>
      <top/>
      <bottom style="medium"/>
    </border>
    <border>
      <left style="medium"/>
      <right style="medium"/>
      <top style="thin"/>
      <bottom>
        <color indexed="63"/>
      </bottom>
    </border>
    <border>
      <left style="thin"/>
      <right style="medium"/>
      <top/>
      <bottom>
        <color indexed="63"/>
      </bottom>
    </border>
    <border>
      <left style="medium"/>
      <right style="medium"/>
      <top style="medium"/>
      <bottom>
        <color indexed="63"/>
      </bottom>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thin"/>
      <right>
        <color indexed="63"/>
      </right>
      <top style="thin"/>
      <bottom style="medium"/>
    </border>
    <border>
      <left style="medium"/>
      <right style="thin"/>
      <top style="thin"/>
      <bottom style="thin"/>
    </border>
    <border>
      <left style="thin"/>
      <right/>
      <top style="thin"/>
      <bottom style="thin"/>
    </border>
    <border>
      <left style="thin"/>
      <right style="medium"/>
      <top style="thin"/>
      <bottom style="thin"/>
    </border>
    <border>
      <left>
        <color indexed="63"/>
      </left>
      <right style="thin"/>
      <top style="thin"/>
      <bottom style="thin"/>
    </border>
    <border>
      <left style="thin"/>
      <right style="medium"/>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color indexed="63"/>
      </left>
      <right style="medium"/>
      <top/>
      <bottom style="thin"/>
    </border>
    <border>
      <left/>
      <right style="medium"/>
      <top style="thin"/>
      <bottom>
        <color indexed="63"/>
      </bottom>
    </border>
    <border>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thin"/>
    </border>
    <border>
      <left>
        <color indexed="63"/>
      </left>
      <right style="thin"/>
      <top style="medium"/>
      <bottom style="thin"/>
    </border>
    <border>
      <left style="medium"/>
      <right>
        <color indexed="63"/>
      </right>
      <top>
        <color indexed="63"/>
      </top>
      <bottom style="thin"/>
    </border>
    <border>
      <left style="thin"/>
      <right>
        <color indexed="63"/>
      </right>
      <top style="thin"/>
      <bottom>
        <color indexed="63"/>
      </bottom>
    </border>
    <border>
      <left/>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51" fillId="38" borderId="0" applyNumberFormat="0" applyBorder="0" applyAlignment="0" applyProtection="0"/>
    <xf numFmtId="0" fontId="4" fillId="39" borderId="1" applyNumberFormat="0" applyAlignment="0" applyProtection="0"/>
    <xf numFmtId="0" fontId="52" fillId="40" borderId="2" applyNumberFormat="0" applyAlignment="0" applyProtection="0"/>
    <xf numFmtId="0" fontId="53" fillId="41" borderId="3" applyNumberFormat="0" applyAlignment="0" applyProtection="0"/>
    <xf numFmtId="0" fontId="54" fillId="0" borderId="4" applyNumberFormat="0" applyFill="0" applyAlignment="0" applyProtection="0"/>
    <xf numFmtId="0" fontId="5" fillId="42" borderId="5" applyNumberFormat="0" applyAlignment="0" applyProtection="0"/>
    <xf numFmtId="0" fontId="55" fillId="0" borderId="6" applyNumberFormat="0" applyFill="0" applyAlignment="0" applyProtection="0"/>
    <xf numFmtId="0" fontId="56" fillId="0" borderId="0" applyNumberFormat="0" applyFill="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7"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5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52" borderId="11" applyNumberFormat="0" applyFont="0" applyAlignment="0" applyProtection="0"/>
    <xf numFmtId="0" fontId="1"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40" borderId="1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5" fillId="0" borderId="15" applyNumberFormat="0" applyFill="0" applyAlignment="0" applyProtection="0"/>
    <xf numFmtId="0" fontId="56"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528">
    <xf numFmtId="0" fontId="0" fillId="0" borderId="0" xfId="0" applyAlignment="1">
      <alignment/>
    </xf>
    <xf numFmtId="0" fontId="1" fillId="0" borderId="0" xfId="98">
      <alignment/>
      <protection/>
    </xf>
    <xf numFmtId="0" fontId="1" fillId="0" borderId="0" xfId="98" applyAlignment="1">
      <alignment vertical="center"/>
      <protection/>
    </xf>
    <xf numFmtId="0" fontId="0" fillId="0" borderId="0" xfId="0" applyAlignment="1">
      <alignment vertical="center"/>
    </xf>
    <xf numFmtId="0" fontId="19" fillId="0" borderId="0" xfId="98" applyFont="1" applyAlignment="1">
      <alignment horizontal="justify" vertical="center" wrapText="1"/>
      <protection/>
    </xf>
    <xf numFmtId="0" fontId="20" fillId="0" borderId="0" xfId="98" applyFont="1" applyAlignment="1">
      <alignment vertical="center"/>
      <protection/>
    </xf>
    <xf numFmtId="0" fontId="19" fillId="0" borderId="0" xfId="98" applyFont="1" applyAlignment="1">
      <alignment horizontal="center" vertical="center"/>
      <protection/>
    </xf>
    <xf numFmtId="0" fontId="0" fillId="54" borderId="0" xfId="95" applyFont="1" applyFill="1" applyAlignment="1">
      <alignment horizontal="justify" vertical="center" wrapText="1"/>
      <protection/>
    </xf>
    <xf numFmtId="193" fontId="19" fillId="0" borderId="0" xfId="98" applyNumberFormat="1" applyFont="1" applyAlignment="1">
      <alignment horizontal="center" vertical="center"/>
      <protection/>
    </xf>
    <xf numFmtId="193" fontId="0" fillId="0" borderId="0" xfId="0" applyNumberFormat="1" applyAlignment="1">
      <alignment horizontal="center"/>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5" fillId="0" borderId="0" xfId="97" applyFont="1" applyFill="1" applyBorder="1" applyAlignment="1">
      <alignment horizontal="left"/>
      <protection/>
    </xf>
    <xf numFmtId="3" fontId="0" fillId="0" borderId="0" xfId="0" applyNumberFormat="1" applyAlignment="1">
      <alignment/>
    </xf>
    <xf numFmtId="0" fontId="0" fillId="0" borderId="0" xfId="0" applyFont="1" applyBorder="1" applyAlignment="1">
      <alignment/>
    </xf>
    <xf numFmtId="0" fontId="19" fillId="0" borderId="0" xfId="98" applyFont="1" applyAlignment="1">
      <alignment horizontal="center" vertical="center" wrapText="1"/>
      <protection/>
    </xf>
    <xf numFmtId="0" fontId="19" fillId="54" borderId="0" xfId="95" applyFont="1" applyFill="1" applyAlignment="1">
      <alignment horizontal="center" vertical="center" wrapText="1"/>
      <protection/>
    </xf>
    <xf numFmtId="0" fontId="0" fillId="54" borderId="0" xfId="95" applyFont="1" applyFill="1" applyAlignment="1">
      <alignment horizontal="center" vertical="center" wrapText="1"/>
      <protection/>
    </xf>
    <xf numFmtId="0" fontId="0" fillId="0" borderId="0" xfId="0" applyAlignment="1">
      <alignment horizontal="center" vertical="center" wrapText="1"/>
    </xf>
    <xf numFmtId="0" fontId="19" fillId="0" borderId="0" xfId="98" applyFont="1" applyAlignment="1">
      <alignment horizontal="right" vertical="center"/>
      <protection/>
    </xf>
    <xf numFmtId="0" fontId="0" fillId="0" borderId="0" xfId="0" applyAlignment="1">
      <alignment horizontal="right"/>
    </xf>
    <xf numFmtId="0" fontId="0" fillId="0" borderId="0" xfId="0" applyAlignment="1">
      <alignment horizontal="center" wrapText="1"/>
    </xf>
    <xf numFmtId="0" fontId="20" fillId="0" borderId="0" xfId="98" applyFont="1" applyAlignment="1">
      <alignment vertical="center" wrapText="1"/>
      <protection/>
    </xf>
    <xf numFmtId="0" fontId="0" fillId="0" borderId="0" xfId="0" applyAlignment="1">
      <alignment wrapText="1"/>
    </xf>
    <xf numFmtId="196" fontId="19" fillId="0" borderId="0" xfId="84" applyNumberFormat="1" applyFont="1" applyAlignment="1">
      <alignment vertical="center"/>
    </xf>
    <xf numFmtId="196" fontId="0" fillId="0" borderId="0" xfId="84" applyNumberFormat="1" applyFont="1" applyAlignment="1">
      <alignment/>
    </xf>
    <xf numFmtId="0" fontId="0" fillId="0" borderId="0" xfId="0" applyAlignment="1">
      <alignment horizontal="justify" wrapText="1"/>
    </xf>
    <xf numFmtId="0" fontId="19" fillId="0" borderId="0" xfId="98" applyFont="1" applyAlignment="1">
      <alignment horizontal="left" vertical="center" wrapText="1"/>
      <protection/>
    </xf>
    <xf numFmtId="0" fontId="0" fillId="54" borderId="0" xfId="95" applyFont="1" applyFill="1" applyAlignment="1">
      <alignment horizontal="left" vertical="center" wrapText="1"/>
      <protection/>
    </xf>
    <xf numFmtId="0" fontId="0" fillId="0" borderId="0" xfId="0" applyAlignment="1">
      <alignment horizontal="left" vertical="center" wrapText="1"/>
    </xf>
    <xf numFmtId="0" fontId="0" fillId="0" borderId="0" xfId="98" applyFont="1" applyAlignment="1">
      <alignment horizontal="left" vertical="center" wrapText="1"/>
      <protection/>
    </xf>
    <xf numFmtId="0" fontId="0" fillId="0" borderId="0" xfId="0" applyAlignment="1">
      <alignment horizontal="left" wrapText="1"/>
    </xf>
    <xf numFmtId="0" fontId="28" fillId="0" borderId="0" xfId="98" applyFont="1" applyAlignment="1">
      <alignment vertical="top"/>
      <protection/>
    </xf>
    <xf numFmtId="0" fontId="0" fillId="0" borderId="0" xfId="0" applyFont="1" applyAlignment="1">
      <alignment vertical="top"/>
    </xf>
    <xf numFmtId="3" fontId="18" fillId="0" borderId="0" xfId="0" applyNumberFormat="1" applyFont="1" applyAlignment="1">
      <alignment/>
    </xf>
    <xf numFmtId="0" fontId="0" fillId="54" borderId="0" xfId="0" applyFill="1" applyAlignment="1">
      <alignment vertical="top"/>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1" fillId="0" borderId="27" xfId="97" applyFont="1" applyFill="1" applyBorder="1" applyAlignment="1">
      <alignment horizontal="left"/>
      <protection/>
    </xf>
    <xf numFmtId="0" fontId="25" fillId="0" borderId="28" xfId="97" applyFont="1" applyFill="1" applyBorder="1" applyAlignment="1">
      <alignment horizontal="left"/>
      <protection/>
    </xf>
    <xf numFmtId="0" fontId="22" fillId="54" borderId="29" xfId="98" applyNumberFormat="1" applyFont="1" applyFill="1" applyBorder="1" applyAlignment="1">
      <alignment horizontal="center" vertical="top" wrapText="1"/>
      <protection/>
    </xf>
    <xf numFmtId="0" fontId="22" fillId="54" borderId="30" xfId="98" applyNumberFormat="1" applyFont="1" applyFill="1" applyBorder="1" applyAlignment="1">
      <alignment horizontal="center" vertical="top" wrapText="1"/>
      <protection/>
    </xf>
    <xf numFmtId="0" fontId="0" fillId="0" borderId="28" xfId="0" applyBorder="1" applyAlignment="1">
      <alignment/>
    </xf>
    <xf numFmtId="0" fontId="31" fillId="39" borderId="31" xfId="97" applyFont="1" applyFill="1" applyBorder="1" applyAlignment="1" applyProtection="1">
      <alignment horizontal="left" vertical="top" wrapText="1"/>
      <protection/>
    </xf>
    <xf numFmtId="3" fontId="0" fillId="0" borderId="32" xfId="97" applyNumberFormat="1" applyFont="1" applyFill="1" applyBorder="1" applyAlignment="1">
      <alignment/>
      <protection/>
    </xf>
    <xf numFmtId="3" fontId="0" fillId="0" borderId="0" xfId="97" applyNumberFormat="1" applyFont="1" applyFill="1" applyBorder="1" applyAlignment="1">
      <alignment/>
      <protection/>
    </xf>
    <xf numFmtId="3" fontId="0" fillId="0" borderId="33" xfId="97" applyNumberFormat="1" applyFont="1" applyFill="1" applyBorder="1" applyAlignment="1">
      <alignment/>
      <protection/>
    </xf>
    <xf numFmtId="3" fontId="0" fillId="0" borderId="28" xfId="97" applyNumberFormat="1" applyFont="1" applyFill="1" applyBorder="1" applyAlignment="1">
      <alignment/>
      <protection/>
    </xf>
    <xf numFmtId="203" fontId="33" fillId="39" borderId="31" xfId="97" applyNumberFormat="1" applyFont="1" applyFill="1" applyBorder="1" applyAlignment="1" applyProtection="1">
      <alignment horizontal="justify" vertical="top"/>
      <protection/>
    </xf>
    <xf numFmtId="0" fontId="33" fillId="39" borderId="31" xfId="97" applyFont="1" applyFill="1" applyBorder="1" applyAlignment="1" applyProtection="1">
      <alignment horizontal="left" vertical="top" wrapText="1"/>
      <protection/>
    </xf>
    <xf numFmtId="3" fontId="24" fillId="39" borderId="34" xfId="86" applyNumberFormat="1" applyFont="1" applyFill="1" applyBorder="1" applyAlignment="1">
      <alignment horizontal="right" vertical="center"/>
    </xf>
    <xf numFmtId="0" fontId="23" fillId="0" borderId="0" xfId="0" applyFont="1" applyAlignment="1">
      <alignment vertical="top"/>
    </xf>
    <xf numFmtId="203" fontId="23" fillId="0" borderId="35" xfId="97" applyNumberFormat="1" applyFont="1" applyFill="1" applyBorder="1" applyAlignment="1" applyProtection="1">
      <alignment horizontal="left" vertical="top"/>
      <protection/>
    </xf>
    <xf numFmtId="0" fontId="23" fillId="0" borderId="36" xfId="97" applyFont="1" applyFill="1" applyBorder="1" applyAlignment="1" applyProtection="1">
      <alignment vertical="top" wrapText="1"/>
      <protection/>
    </xf>
    <xf numFmtId="3" fontId="23" fillId="0" borderId="37" xfId="0" applyNumberFormat="1" applyFont="1" applyFill="1" applyBorder="1" applyAlignment="1" applyProtection="1">
      <alignment horizontal="right" vertical="top" wrapText="1"/>
      <protection/>
    </xf>
    <xf numFmtId="203" fontId="23" fillId="0" borderId="36" xfId="97" applyNumberFormat="1" applyFont="1" applyFill="1" applyBorder="1" applyAlignment="1" applyProtection="1">
      <alignment horizontal="left" vertical="top"/>
      <protection/>
    </xf>
    <xf numFmtId="0" fontId="23" fillId="0" borderId="35" xfId="97" applyFont="1" applyFill="1" applyBorder="1" applyAlignment="1" applyProtection="1">
      <alignment vertical="top" wrapText="1"/>
      <protection/>
    </xf>
    <xf numFmtId="3" fontId="23" fillId="0" borderId="38" xfId="0" applyNumberFormat="1" applyFont="1" applyFill="1" applyBorder="1" applyAlignment="1" applyProtection="1">
      <alignment horizontal="right" vertical="center" wrapText="1"/>
      <protection/>
    </xf>
    <xf numFmtId="3" fontId="24" fillId="39" borderId="34" xfId="0" applyNumberFormat="1" applyFont="1" applyFill="1" applyBorder="1" applyAlignment="1" applyProtection="1">
      <alignment horizontal="right" vertical="top"/>
      <protection/>
    </xf>
    <xf numFmtId="0" fontId="24" fillId="39" borderId="39" xfId="97" applyFont="1" applyFill="1" applyBorder="1" applyAlignment="1" applyProtection="1">
      <alignment horizontal="left" vertical="top" wrapText="1"/>
      <protection/>
    </xf>
    <xf numFmtId="203" fontId="23" fillId="0" borderId="40" xfId="97" applyNumberFormat="1" applyFont="1" applyFill="1" applyBorder="1" applyAlignment="1" applyProtection="1">
      <alignment horizontal="left" vertical="top"/>
      <protection/>
    </xf>
    <xf numFmtId="0" fontId="23" fillId="0" borderId="40" xfId="97" applyFont="1" applyFill="1" applyBorder="1" applyAlignment="1" applyProtection="1">
      <alignment vertical="top" wrapText="1"/>
      <protection/>
    </xf>
    <xf numFmtId="0" fontId="23" fillId="0" borderId="36" xfId="97" applyFont="1" applyFill="1" applyBorder="1" applyAlignment="1" applyProtection="1">
      <alignment horizontal="left" vertical="top" wrapText="1"/>
      <protection/>
    </xf>
    <xf numFmtId="0" fontId="23" fillId="0" borderId="35" xfId="97" applyFont="1" applyFill="1" applyBorder="1" applyAlignment="1" applyProtection="1">
      <alignment horizontal="left" vertical="top" wrapText="1"/>
      <protection/>
    </xf>
    <xf numFmtId="0" fontId="23" fillId="0" borderId="40" xfId="97" applyFont="1" applyFill="1" applyBorder="1" applyAlignment="1" applyProtection="1">
      <alignment horizontal="left" vertical="top" wrapText="1"/>
      <protection/>
    </xf>
    <xf numFmtId="203" fontId="24" fillId="39" borderId="35" xfId="97" applyNumberFormat="1" applyFont="1" applyFill="1" applyBorder="1" applyAlignment="1" applyProtection="1">
      <alignment horizontal="justify" vertical="top"/>
      <protection/>
    </xf>
    <xf numFmtId="0" fontId="24" fillId="39" borderId="35" xfId="97" applyFont="1" applyFill="1" applyBorder="1" applyAlignment="1" applyProtection="1">
      <alignment horizontal="left" vertical="top" wrapText="1"/>
      <protection/>
    </xf>
    <xf numFmtId="203" fontId="23" fillId="54" borderId="40" xfId="97" applyNumberFormat="1" applyFont="1" applyFill="1" applyBorder="1" applyAlignment="1" applyProtection="1">
      <alignment horizontal="left" vertical="top"/>
      <protection/>
    </xf>
    <xf numFmtId="0" fontId="23" fillId="54" borderId="40" xfId="97" applyFont="1" applyFill="1" applyBorder="1" applyAlignment="1" applyProtection="1">
      <alignment vertical="top" wrapText="1"/>
      <protection/>
    </xf>
    <xf numFmtId="3" fontId="23" fillId="0" borderId="41" xfId="0" applyNumberFormat="1" applyFont="1" applyFill="1" applyBorder="1" applyAlignment="1" applyProtection="1">
      <alignment horizontal="right" vertical="top" wrapText="1"/>
      <protection/>
    </xf>
    <xf numFmtId="203" fontId="24" fillId="39" borderId="31" xfId="97" applyNumberFormat="1" applyFont="1" applyFill="1" applyBorder="1" applyAlignment="1" applyProtection="1">
      <alignment horizontal="justify" vertical="top"/>
      <protection/>
    </xf>
    <xf numFmtId="0" fontId="24" fillId="39" borderId="31" xfId="97" applyFont="1" applyFill="1" applyBorder="1" applyAlignment="1" applyProtection="1">
      <alignment vertical="top" wrapText="1"/>
      <protection/>
    </xf>
    <xf numFmtId="3" fontId="24" fillId="39" borderId="34" xfId="0" applyNumberFormat="1" applyFont="1" applyFill="1" applyBorder="1" applyAlignment="1" applyProtection="1">
      <alignment horizontal="right" vertical="center"/>
      <protection/>
    </xf>
    <xf numFmtId="203" fontId="23" fillId="0" borderId="36" xfId="0" applyNumberFormat="1" applyFont="1" applyFill="1" applyBorder="1" applyAlignment="1" applyProtection="1">
      <alignment horizontal="left" vertical="top"/>
      <protection/>
    </xf>
    <xf numFmtId="0" fontId="23" fillId="0" borderId="36" xfId="0" applyFont="1" applyFill="1" applyBorder="1" applyAlignment="1" applyProtection="1">
      <alignment vertical="top" wrapText="1"/>
      <protection/>
    </xf>
    <xf numFmtId="203" fontId="34" fillId="0" borderId="35" xfId="97" applyNumberFormat="1" applyFont="1" applyFill="1" applyBorder="1" applyAlignment="1" applyProtection="1">
      <alignment horizontal="left" vertical="top" wrapText="1"/>
      <protection/>
    </xf>
    <xf numFmtId="0" fontId="33" fillId="0" borderId="31" xfId="97" applyFont="1" applyFill="1" applyBorder="1" applyAlignment="1">
      <alignment/>
      <protection/>
    </xf>
    <xf numFmtId="0" fontId="33" fillId="42" borderId="42" xfId="97" applyFont="1" applyFill="1" applyBorder="1" applyAlignment="1" applyProtection="1">
      <alignment vertical="center" wrapText="1"/>
      <protection/>
    </xf>
    <xf numFmtId="0" fontId="23" fillId="0" borderId="0" xfId="0" applyFont="1" applyAlignment="1">
      <alignment/>
    </xf>
    <xf numFmtId="0" fontId="18" fillId="39" borderId="43" xfId="98" applyNumberFormat="1" applyFont="1" applyFill="1" applyBorder="1" applyAlignment="1">
      <alignment horizontal="center" vertical="center" wrapText="1"/>
      <protection/>
    </xf>
    <xf numFmtId="0" fontId="18" fillId="39" borderId="44" xfId="98" applyNumberFormat="1" applyFont="1" applyFill="1" applyBorder="1" applyAlignment="1">
      <alignment horizontal="center" vertical="center" wrapText="1"/>
      <protection/>
    </xf>
    <xf numFmtId="0" fontId="0" fillId="0" borderId="45" xfId="97" applyFont="1" applyFill="1" applyBorder="1" applyAlignment="1">
      <alignment horizontal="left"/>
      <protection/>
    </xf>
    <xf numFmtId="0" fontId="23" fillId="0" borderId="40" xfId="97" applyFont="1" applyFill="1" applyBorder="1" applyAlignment="1" applyProtection="1">
      <alignment horizontal="justify" vertical="top" wrapText="1"/>
      <protection/>
    </xf>
    <xf numFmtId="203" fontId="34" fillId="0" borderId="40" xfId="97" applyNumberFormat="1" applyFont="1" applyFill="1" applyBorder="1" applyAlignment="1" applyProtection="1">
      <alignment horizontal="left" vertical="top" wrapText="1"/>
      <protection/>
    </xf>
    <xf numFmtId="0" fontId="0" fillId="0" borderId="0" xfId="0" applyFont="1" applyAlignment="1">
      <alignment/>
    </xf>
    <xf numFmtId="3" fontId="26" fillId="0" borderId="32" xfId="97" applyNumberFormat="1" applyFont="1" applyFill="1" applyBorder="1" applyAlignment="1">
      <alignment/>
      <protection/>
    </xf>
    <xf numFmtId="0" fontId="0" fillId="0" borderId="45" xfId="0" applyBorder="1" applyAlignment="1">
      <alignment/>
    </xf>
    <xf numFmtId="0" fontId="0" fillId="0" borderId="45" xfId="0" applyFont="1" applyBorder="1" applyAlignment="1">
      <alignment/>
    </xf>
    <xf numFmtId="3" fontId="0" fillId="0" borderId="0" xfId="98" applyNumberFormat="1" applyFont="1" applyBorder="1" applyAlignment="1">
      <alignment vertical="center"/>
      <protection/>
    </xf>
    <xf numFmtId="0" fontId="0" fillId="0" borderId="27" xfId="97" applyFont="1" applyFill="1" applyBorder="1" applyAlignment="1">
      <alignment horizontal="left"/>
      <protection/>
    </xf>
    <xf numFmtId="3" fontId="23" fillId="55" borderId="37" xfId="0" applyNumberFormat="1" applyFont="1" applyFill="1" applyBorder="1" applyAlignment="1" applyProtection="1">
      <alignment horizontal="right" vertical="center" wrapText="1"/>
      <protection/>
    </xf>
    <xf numFmtId="0" fontId="0" fillId="0" borderId="0" xfId="0" applyBorder="1" applyAlignment="1">
      <alignment horizontal="justify" vertical="center" wrapText="1"/>
    </xf>
    <xf numFmtId="192" fontId="0" fillId="0" borderId="0" xfId="0" applyNumberFormat="1" applyBorder="1" applyAlignment="1">
      <alignment/>
    </xf>
    <xf numFmtId="0" fontId="0" fillId="0" borderId="46" xfId="0" applyBorder="1" applyAlignment="1">
      <alignment/>
    </xf>
    <xf numFmtId="0" fontId="0" fillId="0" borderId="25" xfId="0" applyBorder="1" applyAlignment="1">
      <alignment horizontal="justify" vertical="center" wrapText="1"/>
    </xf>
    <xf numFmtId="192" fontId="0" fillId="0" borderId="25" xfId="0" applyNumberFormat="1" applyBorder="1" applyAlignment="1">
      <alignment/>
    </xf>
    <xf numFmtId="0" fontId="0" fillId="0" borderId="47" xfId="0" applyBorder="1" applyAlignment="1">
      <alignment/>
    </xf>
    <xf numFmtId="0" fontId="19" fillId="18" borderId="48" xfId="98" applyFont="1" applyFill="1" applyBorder="1" applyAlignment="1">
      <alignment horizontal="center" vertical="top" wrapText="1"/>
      <protection/>
    </xf>
    <xf numFmtId="0" fontId="20" fillId="18" borderId="33" xfId="98" applyFont="1" applyFill="1" applyBorder="1" applyAlignment="1">
      <alignment horizontal="justify" vertical="top" wrapText="1"/>
      <protection/>
    </xf>
    <xf numFmtId="0" fontId="19" fillId="18" borderId="33" xfId="98" applyFont="1" applyFill="1" applyBorder="1" applyAlignment="1">
      <alignment horizontal="center" vertical="top" wrapText="1"/>
      <protection/>
    </xf>
    <xf numFmtId="0" fontId="0" fillId="18" borderId="33" xfId="0" applyFont="1" applyFill="1" applyBorder="1" applyAlignment="1">
      <alignment horizontal="justify" vertical="top" wrapText="1"/>
    </xf>
    <xf numFmtId="0" fontId="0" fillId="18" borderId="33" xfId="0" applyFont="1" applyFill="1" applyBorder="1" applyAlignment="1">
      <alignment horizontal="left" vertical="top" wrapText="1"/>
    </xf>
    <xf numFmtId="0" fontId="19" fillId="18" borderId="33" xfId="98" applyFont="1" applyFill="1" applyBorder="1" applyAlignment="1">
      <alignment horizontal="justify" vertical="top" wrapText="1"/>
      <protection/>
    </xf>
    <xf numFmtId="196" fontId="18" fillId="18" borderId="33" xfId="84" applyNumberFormat="1" applyFont="1" applyFill="1" applyBorder="1" applyAlignment="1">
      <alignment vertical="center"/>
    </xf>
    <xf numFmtId="193" fontId="0" fillId="18" borderId="33" xfId="0" applyNumberFormat="1" applyFont="1" applyFill="1" applyBorder="1" applyAlignment="1">
      <alignment horizontal="center" vertical="top"/>
    </xf>
    <xf numFmtId="200" fontId="0" fillId="18" borderId="33" xfId="0" applyNumberFormat="1" applyFont="1" applyFill="1" applyBorder="1" applyAlignment="1">
      <alignment horizontal="center" vertical="top"/>
    </xf>
    <xf numFmtId="0" fontId="0" fillId="18" borderId="33" xfId="0" applyNumberFormat="1" applyFont="1" applyFill="1" applyBorder="1" applyAlignment="1">
      <alignment horizontal="center" vertical="top"/>
    </xf>
    <xf numFmtId="0" fontId="19" fillId="18" borderId="33" xfId="98" applyFont="1" applyFill="1" applyBorder="1" applyAlignment="1">
      <alignment horizontal="justify" vertical="top"/>
      <protection/>
    </xf>
    <xf numFmtId="0" fontId="1" fillId="33" borderId="0" xfId="98" applyFill="1">
      <alignment/>
      <protection/>
    </xf>
    <xf numFmtId="0" fontId="0" fillId="33" borderId="0" xfId="0" applyFill="1" applyAlignment="1">
      <alignment/>
    </xf>
    <xf numFmtId="0" fontId="19" fillId="18" borderId="49" xfId="98" applyFont="1" applyFill="1" applyBorder="1" applyAlignment="1">
      <alignment horizontal="justify" vertical="top"/>
      <protection/>
    </xf>
    <xf numFmtId="0" fontId="0" fillId="0" borderId="25" xfId="0" applyBorder="1" applyAlignment="1">
      <alignment horizontal="right"/>
    </xf>
    <xf numFmtId="0" fontId="0" fillId="0" borderId="0" xfId="0" applyBorder="1" applyAlignment="1">
      <alignment horizontal="right"/>
    </xf>
    <xf numFmtId="0" fontId="0" fillId="18" borderId="33" xfId="0" applyFont="1" applyFill="1" applyBorder="1" applyAlignment="1">
      <alignment horizontal="right" vertical="top" wrapText="1"/>
    </xf>
    <xf numFmtId="0" fontId="19" fillId="54" borderId="0" xfId="95" applyFont="1" applyFill="1" applyAlignment="1">
      <alignment horizontal="right" vertical="center" wrapText="1"/>
      <protection/>
    </xf>
    <xf numFmtId="0" fontId="0" fillId="0" borderId="0" xfId="0" applyAlignment="1">
      <alignment horizontal="right" wrapText="1"/>
    </xf>
    <xf numFmtId="0" fontId="19" fillId="0" borderId="0" xfId="98" applyFont="1" applyAlignment="1">
      <alignment horizontal="right" vertical="center" wrapText="1"/>
      <protection/>
    </xf>
    <xf numFmtId="192" fontId="0" fillId="0" borderId="25" xfId="0" applyNumberFormat="1" applyBorder="1" applyAlignment="1">
      <alignment horizontal="right"/>
    </xf>
    <xf numFmtId="192" fontId="0" fillId="0" borderId="0" xfId="0" applyNumberFormat="1" applyBorder="1" applyAlignment="1">
      <alignment horizontal="right"/>
    </xf>
    <xf numFmtId="196" fontId="18" fillId="18" borderId="33" xfId="84" applyNumberFormat="1" applyFont="1" applyFill="1" applyBorder="1" applyAlignment="1">
      <alignment horizontal="right" vertical="center"/>
    </xf>
    <xf numFmtId="196" fontId="19" fillId="0" borderId="0" xfId="84" applyNumberFormat="1" applyFont="1" applyAlignment="1">
      <alignment horizontal="right" vertical="center"/>
    </xf>
    <xf numFmtId="196" fontId="0" fillId="0" borderId="0" xfId="84" applyNumberFormat="1" applyFont="1" applyAlignment="1">
      <alignment horizontal="right"/>
    </xf>
    <xf numFmtId="0" fontId="0" fillId="0" borderId="32" xfId="0" applyFont="1" applyFill="1" applyBorder="1" applyAlignment="1">
      <alignment horizontal="justify" vertical="top" wrapText="1"/>
    </xf>
    <xf numFmtId="0" fontId="19" fillId="55" borderId="50" xfId="98" applyFont="1" applyFill="1" applyBorder="1" applyAlignment="1">
      <alignment horizontal="center" vertical="top" wrapText="1"/>
      <protection/>
    </xf>
    <xf numFmtId="0" fontId="19" fillId="55" borderId="32" xfId="98" applyFont="1" applyFill="1" applyBorder="1" applyAlignment="1">
      <alignment horizontal="justify" vertical="top" wrapText="1"/>
      <protection/>
    </xf>
    <xf numFmtId="0" fontId="19" fillId="55" borderId="32" xfId="98" applyFont="1" applyFill="1" applyBorder="1" applyAlignment="1">
      <alignment horizontal="center" vertical="top" wrapText="1"/>
      <protection/>
    </xf>
    <xf numFmtId="0" fontId="19" fillId="55" borderId="32" xfId="98" applyFont="1" applyFill="1" applyBorder="1" applyAlignment="1">
      <alignment vertical="top" wrapText="1"/>
      <protection/>
    </xf>
    <xf numFmtId="0" fontId="19" fillId="55" borderId="32" xfId="98" applyFont="1" applyFill="1" applyBorder="1" applyAlignment="1">
      <alignment horizontal="right" vertical="top" wrapText="1"/>
      <protection/>
    </xf>
    <xf numFmtId="0" fontId="19" fillId="55" borderId="32" xfId="98" applyFont="1" applyFill="1" applyBorder="1" applyAlignment="1">
      <alignment horizontal="left" vertical="top" wrapText="1"/>
      <protection/>
    </xf>
    <xf numFmtId="0" fontId="0" fillId="55" borderId="32" xfId="0" applyFont="1" applyFill="1" applyBorder="1" applyAlignment="1">
      <alignment horizontal="left" vertical="top" wrapText="1"/>
    </xf>
    <xf numFmtId="196" fontId="0" fillId="55" borderId="32" xfId="84" applyNumberFormat="1" applyFont="1" applyFill="1" applyBorder="1" applyAlignment="1">
      <alignment horizontal="right" vertical="top" wrapText="1"/>
    </xf>
    <xf numFmtId="14" fontId="0" fillId="55" borderId="32" xfId="0" applyNumberFormat="1" applyFont="1" applyFill="1" applyBorder="1" applyAlignment="1">
      <alignment horizontal="right" vertical="top"/>
    </xf>
    <xf numFmtId="193" fontId="0" fillId="55" borderId="32" xfId="98" applyNumberFormat="1" applyFont="1" applyFill="1" applyBorder="1" applyAlignment="1">
      <alignment horizontal="center" vertical="top" wrapText="1"/>
      <protection/>
    </xf>
    <xf numFmtId="14" fontId="0" fillId="55" borderId="32" xfId="0" applyNumberFormat="1" applyFont="1" applyFill="1" applyBorder="1" applyAlignment="1">
      <alignment vertical="top"/>
    </xf>
    <xf numFmtId="0" fontId="27" fillId="55" borderId="32" xfId="0" applyFont="1" applyFill="1" applyBorder="1" applyAlignment="1">
      <alignment horizontal="left" vertical="top" wrapText="1"/>
    </xf>
    <xf numFmtId="0" fontId="0" fillId="55" borderId="51" xfId="0" applyFont="1" applyFill="1" applyBorder="1" applyAlignment="1">
      <alignment horizontal="justify" vertical="top" wrapText="1"/>
    </xf>
    <xf numFmtId="0" fontId="19" fillId="55" borderId="51" xfId="98" applyFont="1" applyFill="1" applyBorder="1" applyAlignment="1">
      <alignment horizontal="justify" vertical="top" wrapText="1"/>
      <protection/>
    </xf>
    <xf numFmtId="0" fontId="28" fillId="55" borderId="0" xfId="98" applyFont="1" applyFill="1" applyAlignment="1">
      <alignment vertical="center"/>
      <protection/>
    </xf>
    <xf numFmtId="0" fontId="0" fillId="55" borderId="0" xfId="0" applyFont="1" applyFill="1" applyAlignment="1">
      <alignment vertical="center"/>
    </xf>
    <xf numFmtId="14" fontId="66" fillId="55" borderId="32" xfId="0" applyNumberFormat="1" applyFont="1" applyFill="1" applyBorder="1" applyAlignment="1">
      <alignment vertical="top"/>
    </xf>
    <xf numFmtId="3" fontId="66" fillId="55" borderId="32" xfId="0" applyNumberFormat="1" applyFont="1" applyFill="1" applyBorder="1" applyAlignment="1">
      <alignment horizontal="center" vertical="top"/>
    </xf>
    <xf numFmtId="14" fontId="66" fillId="55" borderId="32" xfId="0" applyNumberFormat="1" applyFont="1" applyFill="1" applyBorder="1" applyAlignment="1">
      <alignment horizontal="right" vertical="top"/>
    </xf>
    <xf numFmtId="14" fontId="66" fillId="55" borderId="32" xfId="0" applyNumberFormat="1" applyFont="1" applyFill="1" applyBorder="1" applyAlignment="1">
      <alignment vertical="top" wrapText="1"/>
    </xf>
    <xf numFmtId="196" fontId="0" fillId="55" borderId="32" xfId="84" applyNumberFormat="1" applyFont="1" applyFill="1" applyBorder="1" applyAlignment="1">
      <alignment vertical="center" wrapText="1"/>
    </xf>
    <xf numFmtId="196" fontId="0" fillId="55" borderId="32" xfId="84" applyNumberFormat="1" applyFont="1" applyFill="1" applyBorder="1" applyAlignment="1">
      <alignment horizontal="right" vertical="top"/>
    </xf>
    <xf numFmtId="0" fontId="0" fillId="55" borderId="32" xfId="0" applyFont="1" applyFill="1" applyBorder="1" applyAlignment="1">
      <alignment horizontal="justify" vertical="top" wrapText="1"/>
    </xf>
    <xf numFmtId="1" fontId="0" fillId="55" borderId="32" xfId="86" applyNumberFormat="1" applyFont="1" applyFill="1" applyBorder="1" applyAlignment="1" applyProtection="1">
      <alignment horizontal="justify" vertical="top" wrapText="1"/>
      <protection/>
    </xf>
    <xf numFmtId="0" fontId="0" fillId="55" borderId="32" xfId="0" applyFont="1" applyFill="1" applyBorder="1" applyAlignment="1">
      <alignment horizontal="right" vertical="top" wrapText="1"/>
    </xf>
    <xf numFmtId="196" fontId="19" fillId="55" borderId="32" xfId="84" applyNumberFormat="1" applyFont="1" applyFill="1" applyBorder="1" applyAlignment="1">
      <alignment horizontal="justify" vertical="top" wrapText="1"/>
    </xf>
    <xf numFmtId="196" fontId="0" fillId="55" borderId="32" xfId="84" applyNumberFormat="1" applyFont="1" applyFill="1" applyBorder="1" applyAlignment="1">
      <alignment vertical="top"/>
    </xf>
    <xf numFmtId="193" fontId="66" fillId="55" borderId="32" xfId="98" applyNumberFormat="1" applyFont="1" applyFill="1" applyBorder="1" applyAlignment="1">
      <alignment horizontal="center" vertical="top"/>
      <protection/>
    </xf>
    <xf numFmtId="14" fontId="66" fillId="55" borderId="32" xfId="0" applyNumberFormat="1" applyFont="1" applyFill="1" applyBorder="1" applyAlignment="1">
      <alignment horizontal="center" vertical="top"/>
    </xf>
    <xf numFmtId="14" fontId="0" fillId="55" borderId="32" xfId="0" applyNumberFormat="1" applyFont="1" applyFill="1" applyBorder="1" applyAlignment="1">
      <alignment vertical="top" wrapText="1"/>
    </xf>
    <xf numFmtId="0" fontId="0" fillId="55" borderId="32" xfId="98" applyFont="1" applyFill="1" applyBorder="1" applyAlignment="1">
      <alignment horizontal="justify" vertical="top" wrapText="1"/>
      <protection/>
    </xf>
    <xf numFmtId="0" fontId="28" fillId="55" borderId="51" xfId="98" applyFont="1" applyFill="1" applyBorder="1" applyAlignment="1">
      <alignment vertical="top" wrapText="1"/>
      <protection/>
    </xf>
    <xf numFmtId="3" fontId="0" fillId="55" borderId="32" xfId="98" applyNumberFormat="1" applyFont="1" applyFill="1" applyBorder="1" applyAlignment="1">
      <alignment vertical="top" wrapText="1"/>
      <protection/>
    </xf>
    <xf numFmtId="49" fontId="0" fillId="55" borderId="32" xfId="97" applyNumberFormat="1" applyFont="1" applyFill="1" applyBorder="1" applyAlignment="1">
      <alignment horizontal="center" vertical="top" wrapText="1"/>
      <protection/>
    </xf>
    <xf numFmtId="0" fontId="0" fillId="55" borderId="32" xfId="0" applyFont="1" applyFill="1" applyBorder="1" applyAlignment="1">
      <alignment vertical="center"/>
    </xf>
    <xf numFmtId="196" fontId="0" fillId="0" borderId="0" xfId="0" applyNumberFormat="1" applyAlignment="1">
      <alignment/>
    </xf>
    <xf numFmtId="0" fontId="0" fillId="55" borderId="32" xfId="0" applyFont="1" applyFill="1" applyBorder="1" applyAlignment="1">
      <alignment vertical="top" wrapText="1"/>
    </xf>
    <xf numFmtId="0" fontId="0" fillId="55" borderId="32" xfId="0" applyNumberFormat="1" applyFont="1" applyFill="1" applyBorder="1" applyAlignment="1">
      <alignment vertical="top"/>
    </xf>
    <xf numFmtId="0" fontId="0" fillId="55" borderId="32" xfId="0" applyNumberFormat="1" applyFont="1" applyFill="1" applyBorder="1" applyAlignment="1">
      <alignment vertical="top" wrapText="1"/>
    </xf>
    <xf numFmtId="49" fontId="0" fillId="55" borderId="51" xfId="98" applyNumberFormat="1" applyFont="1" applyFill="1" applyBorder="1" applyAlignment="1">
      <alignment vertical="top" wrapText="1"/>
      <protection/>
    </xf>
    <xf numFmtId="193" fontId="0" fillId="55" borderId="32" xfId="0" applyNumberFormat="1" applyFont="1" applyFill="1" applyBorder="1" applyAlignment="1">
      <alignment horizontal="center" vertical="top"/>
    </xf>
    <xf numFmtId="200" fontId="0" fillId="55" borderId="32" xfId="0" applyNumberFormat="1" applyFont="1" applyFill="1" applyBorder="1" applyAlignment="1">
      <alignment horizontal="center" vertical="top"/>
    </xf>
    <xf numFmtId="0" fontId="0" fillId="55" borderId="32" xfId="0" applyNumberFormat="1" applyFont="1" applyFill="1" applyBorder="1" applyAlignment="1">
      <alignment horizontal="center" vertical="top"/>
    </xf>
    <xf numFmtId="3" fontId="0" fillId="55" borderId="32" xfId="98" applyNumberFormat="1" applyFont="1" applyFill="1" applyBorder="1" applyAlignment="1">
      <alignment horizontal="justify" vertical="top" wrapText="1"/>
      <protection/>
    </xf>
    <xf numFmtId="3" fontId="0" fillId="55" borderId="51" xfId="98" applyNumberFormat="1" applyFont="1" applyFill="1" applyBorder="1" applyAlignment="1">
      <alignment horizontal="justify" vertical="top" wrapText="1"/>
      <protection/>
    </xf>
    <xf numFmtId="0" fontId="28" fillId="55" borderId="0" xfId="98" applyFont="1" applyFill="1" applyAlignment="1">
      <alignment vertical="top"/>
      <protection/>
    </xf>
    <xf numFmtId="0" fontId="0" fillId="55" borderId="0" xfId="0" applyFont="1" applyFill="1" applyAlignment="1">
      <alignment vertical="top"/>
    </xf>
    <xf numFmtId="0" fontId="19" fillId="55" borderId="51" xfId="98" applyFont="1" applyFill="1" applyBorder="1" applyAlignment="1">
      <alignment horizontal="justify" vertical="top"/>
      <protection/>
    </xf>
    <xf numFmtId="192" fontId="0" fillId="55" borderId="51" xfId="98" applyNumberFormat="1" applyFont="1" applyFill="1" applyBorder="1" applyAlignment="1">
      <alignment horizontal="justify" vertical="top" wrapText="1"/>
      <protection/>
    </xf>
    <xf numFmtId="0" fontId="0" fillId="55" borderId="32" xfId="0" applyNumberFormat="1" applyFont="1" applyFill="1" applyBorder="1" applyAlignment="1">
      <alignment horizontal="center" vertical="top" wrapText="1"/>
    </xf>
    <xf numFmtId="0" fontId="37" fillId="0" borderId="0" xfId="98" applyFont="1" applyAlignment="1">
      <alignment vertical="center"/>
      <protection/>
    </xf>
    <xf numFmtId="193" fontId="0" fillId="55" borderId="32" xfId="0" applyNumberFormat="1" applyFont="1" applyFill="1" applyBorder="1" applyAlignment="1">
      <alignment horizontal="center" vertical="top" wrapText="1"/>
    </xf>
    <xf numFmtId="3" fontId="0" fillId="55" borderId="32" xfId="98" applyNumberFormat="1" applyFont="1" applyFill="1" applyBorder="1" applyAlignment="1">
      <alignment horizontal="left" vertical="top" wrapText="1"/>
      <protection/>
    </xf>
    <xf numFmtId="0" fontId="0" fillId="55" borderId="32" xfId="0" applyFont="1" applyFill="1" applyBorder="1" applyAlignment="1">
      <alignment horizontal="center" vertical="top" wrapText="1"/>
    </xf>
    <xf numFmtId="196" fontId="0" fillId="55" borderId="32" xfId="86" applyNumberFormat="1" applyFont="1" applyFill="1" applyBorder="1" applyAlignment="1">
      <alignment horizontal="right" vertical="top" wrapText="1"/>
    </xf>
    <xf numFmtId="14" fontId="0" fillId="55" borderId="32" xfId="0" applyNumberFormat="1" applyFont="1" applyFill="1" applyBorder="1" applyAlignment="1">
      <alignment horizontal="left" vertical="top" wrapText="1"/>
    </xf>
    <xf numFmtId="203" fontId="0" fillId="55" borderId="32" xfId="97" applyNumberFormat="1" applyFont="1" applyFill="1" applyBorder="1" applyAlignment="1" applyProtection="1">
      <alignment horizontal="right" vertical="top"/>
      <protection/>
    </xf>
    <xf numFmtId="3" fontId="0" fillId="0" borderId="25" xfId="0" applyNumberFormat="1" applyFont="1" applyBorder="1" applyAlignment="1">
      <alignment/>
    </xf>
    <xf numFmtId="49" fontId="0" fillId="55" borderId="32" xfId="97" applyNumberFormat="1" applyFont="1" applyFill="1" applyBorder="1" applyAlignment="1">
      <alignment vertical="top" wrapText="1"/>
      <protection/>
    </xf>
    <xf numFmtId="193" fontId="0" fillId="55" borderId="32" xfId="98" applyNumberFormat="1" applyFont="1" applyFill="1" applyBorder="1" applyAlignment="1">
      <alignment horizontal="center" vertical="top"/>
      <protection/>
    </xf>
    <xf numFmtId="194" fontId="0" fillId="55" borderId="32" xfId="98" applyNumberFormat="1" applyFont="1" applyFill="1" applyBorder="1" applyAlignment="1">
      <alignment vertical="top" wrapText="1"/>
      <protection/>
    </xf>
    <xf numFmtId="0" fontId="0" fillId="55" borderId="51" xfId="98" applyFont="1" applyFill="1" applyBorder="1" applyAlignment="1">
      <alignment horizontal="justify" vertical="top" wrapText="1"/>
      <protection/>
    </xf>
    <xf numFmtId="0" fontId="19" fillId="55" borderId="32" xfId="98" applyFont="1" applyFill="1" applyBorder="1" applyAlignment="1">
      <alignment horizontal="center" vertical="top"/>
      <protection/>
    </xf>
    <xf numFmtId="49" fontId="0" fillId="55" borderId="32" xfId="98" applyNumberFormat="1" applyFont="1" applyFill="1" applyBorder="1" applyAlignment="1">
      <alignment horizontal="center" vertical="top" wrapText="1"/>
      <protection/>
    </xf>
    <xf numFmtId="49" fontId="0" fillId="55" borderId="32" xfId="98" applyNumberFormat="1" applyFont="1" applyFill="1" applyBorder="1" applyAlignment="1">
      <alignment horizontal="justify" vertical="top" wrapText="1"/>
      <protection/>
    </xf>
    <xf numFmtId="49" fontId="0" fillId="55" borderId="32" xfId="98" applyNumberFormat="1" applyFont="1" applyFill="1" applyBorder="1" applyAlignment="1">
      <alignment horizontal="right" vertical="top" wrapText="1"/>
      <protection/>
    </xf>
    <xf numFmtId="49" fontId="0" fillId="55" borderId="32" xfId="98" applyNumberFormat="1" applyFont="1" applyFill="1" applyBorder="1" applyAlignment="1">
      <alignment horizontal="left" vertical="top" wrapText="1"/>
      <protection/>
    </xf>
    <xf numFmtId="0" fontId="28" fillId="55" borderId="32" xfId="98" applyFont="1" applyFill="1" applyBorder="1" applyAlignment="1">
      <alignment vertical="top" wrapText="1"/>
      <protection/>
    </xf>
    <xf numFmtId="0" fontId="19" fillId="55" borderId="32" xfId="98" applyFont="1" applyFill="1" applyBorder="1" applyAlignment="1">
      <alignment horizontal="justify" vertical="top"/>
      <protection/>
    </xf>
    <xf numFmtId="0" fontId="0" fillId="55" borderId="32" xfId="98" applyFont="1" applyFill="1" applyBorder="1" applyAlignment="1">
      <alignment vertical="top" wrapText="1"/>
      <protection/>
    </xf>
    <xf numFmtId="196" fontId="0" fillId="55" borderId="32" xfId="84" applyNumberFormat="1" applyFont="1" applyFill="1" applyBorder="1" applyAlignment="1">
      <alignment vertical="top" wrapText="1"/>
    </xf>
    <xf numFmtId="0" fontId="66" fillId="55" borderId="32" xfId="98" applyFont="1" applyFill="1" applyBorder="1" applyAlignment="1">
      <alignment horizontal="left" vertical="top" wrapText="1"/>
      <protection/>
    </xf>
    <xf numFmtId="0" fontId="66" fillId="55" borderId="32" xfId="98" applyFont="1" applyFill="1" applyBorder="1" applyAlignment="1">
      <alignment horizontal="justify" vertical="top" wrapText="1"/>
      <protection/>
    </xf>
    <xf numFmtId="196" fontId="66" fillId="55" borderId="32" xfId="84" applyNumberFormat="1" applyFont="1" applyFill="1" applyBorder="1" applyAlignment="1">
      <alignment horizontal="right" vertical="top" wrapText="1"/>
    </xf>
    <xf numFmtId="0" fontId="19" fillId="55" borderId="32" xfId="0" applyFont="1" applyFill="1" applyBorder="1" applyAlignment="1">
      <alignment horizontal="left" vertical="top" wrapText="1"/>
    </xf>
    <xf numFmtId="200" fontId="0" fillId="55" borderId="32" xfId="98" applyNumberFormat="1" applyFont="1" applyFill="1" applyBorder="1" applyAlignment="1">
      <alignment horizontal="right" vertical="top" wrapText="1"/>
      <protection/>
    </xf>
    <xf numFmtId="0" fontId="19" fillId="55" borderId="32" xfId="0" applyFont="1" applyFill="1" applyBorder="1" applyAlignment="1">
      <alignment horizontal="left" vertical="top" wrapText="1"/>
    </xf>
    <xf numFmtId="49" fontId="0" fillId="55" borderId="32" xfId="97" applyNumberFormat="1" applyFont="1" applyFill="1" applyBorder="1" applyAlignment="1">
      <alignment horizontal="justify" vertical="top" wrapText="1"/>
      <protection/>
    </xf>
    <xf numFmtId="14" fontId="0" fillId="55" borderId="32" xfId="98" applyNumberFormat="1" applyFont="1" applyFill="1" applyBorder="1" applyAlignment="1">
      <alignment horizontal="right" vertical="top" wrapText="1"/>
      <protection/>
    </xf>
    <xf numFmtId="0" fontId="0" fillId="55" borderId="32" xfId="98" applyFont="1" applyFill="1" applyBorder="1" applyAlignment="1">
      <alignment horizontal="center" vertical="top"/>
      <protection/>
    </xf>
    <xf numFmtId="0" fontId="0" fillId="55" borderId="32" xfId="98" applyFont="1" applyFill="1" applyBorder="1" applyAlignment="1">
      <alignment horizontal="center" vertical="top" wrapText="1"/>
      <protection/>
    </xf>
    <xf numFmtId="0" fontId="30" fillId="55" borderId="0" xfId="98" applyFont="1" applyFill="1" applyAlignment="1">
      <alignment vertical="center"/>
      <protection/>
    </xf>
    <xf numFmtId="196" fontId="0" fillId="55" borderId="32" xfId="86" applyNumberFormat="1" applyFont="1" applyFill="1" applyBorder="1" applyAlignment="1">
      <alignment horizontal="right" vertical="top"/>
    </xf>
    <xf numFmtId="0" fontId="0" fillId="55" borderId="52" xfId="98" applyFont="1" applyFill="1" applyBorder="1" applyAlignment="1">
      <alignment horizontal="justify" vertical="top" wrapText="1"/>
      <protection/>
    </xf>
    <xf numFmtId="193" fontId="66" fillId="55" borderId="32" xfId="0" applyNumberFormat="1" applyFont="1" applyFill="1" applyBorder="1" applyAlignment="1">
      <alignment horizontal="center" vertical="top" wrapText="1"/>
    </xf>
    <xf numFmtId="14" fontId="66" fillId="55" borderId="32" xfId="0" applyNumberFormat="1" applyFont="1" applyFill="1" applyBorder="1" applyAlignment="1">
      <alignment horizontal="right" vertical="top" wrapText="1"/>
    </xf>
    <xf numFmtId="0" fontId="0" fillId="55" borderId="32" xfId="0" applyNumberFormat="1" applyFont="1" applyFill="1" applyBorder="1" applyAlignment="1">
      <alignment horizontal="left" vertical="top" wrapText="1"/>
    </xf>
    <xf numFmtId="0" fontId="19" fillId="55" borderId="32" xfId="98" applyNumberFormat="1" applyFont="1" applyFill="1" applyBorder="1" applyAlignment="1">
      <alignment horizontal="justify" vertical="top" wrapText="1"/>
      <protection/>
    </xf>
    <xf numFmtId="196" fontId="27" fillId="55" borderId="32" xfId="84" applyNumberFormat="1" applyFont="1" applyFill="1" applyBorder="1" applyAlignment="1">
      <alignment horizontal="right" vertical="top"/>
    </xf>
    <xf numFmtId="196" fontId="27" fillId="55" borderId="32" xfId="84" applyNumberFormat="1" applyFont="1" applyFill="1" applyBorder="1" applyAlignment="1">
      <alignment vertical="top"/>
    </xf>
    <xf numFmtId="14" fontId="0" fillId="55" borderId="32" xfId="0" applyNumberFormat="1" applyFont="1" applyFill="1" applyBorder="1" applyAlignment="1">
      <alignment horizontal="center" vertical="top"/>
    </xf>
    <xf numFmtId="0" fontId="19" fillId="55" borderId="53" xfId="98" applyFont="1" applyFill="1" applyBorder="1" applyAlignment="1">
      <alignment horizontal="left" vertical="top" wrapText="1"/>
      <protection/>
    </xf>
    <xf numFmtId="196" fontId="0" fillId="55" borderId="32" xfId="84" applyNumberFormat="1" applyFont="1" applyFill="1" applyBorder="1" applyAlignment="1" applyProtection="1">
      <alignment horizontal="right" vertical="top" wrapText="1"/>
      <protection/>
    </xf>
    <xf numFmtId="0" fontId="19" fillId="55" borderId="32" xfId="98" applyFont="1" applyFill="1" applyBorder="1" applyAlignment="1">
      <alignment horizontal="justify" vertical="center" wrapText="1"/>
      <protection/>
    </xf>
    <xf numFmtId="0" fontId="19" fillId="55" borderId="51" xfId="98" applyFont="1" applyFill="1" applyBorder="1" applyAlignment="1">
      <alignment horizontal="justify" vertical="center" wrapText="1"/>
      <protection/>
    </xf>
    <xf numFmtId="3" fontId="23" fillId="0" borderId="54" xfId="0" applyNumberFormat="1" applyFont="1" applyFill="1" applyBorder="1" applyAlignment="1" applyProtection="1">
      <alignment horizontal="right" vertical="center" wrapText="1"/>
      <protection/>
    </xf>
    <xf numFmtId="14" fontId="0" fillId="55" borderId="32" xfId="0" applyNumberFormat="1" applyFont="1" applyFill="1" applyBorder="1" applyAlignment="1">
      <alignment horizontal="center" vertical="top" wrapText="1"/>
    </xf>
    <xf numFmtId="200" fontId="0" fillId="55" borderId="32" xfId="0" applyNumberFormat="1" applyFont="1" applyFill="1" applyBorder="1" applyAlignment="1" applyProtection="1">
      <alignment horizontal="right" vertical="top" wrapText="1"/>
      <protection/>
    </xf>
    <xf numFmtId="3" fontId="0" fillId="55" borderId="32" xfId="84" applyNumberFormat="1" applyFont="1" applyFill="1" applyBorder="1" applyAlignment="1">
      <alignment horizontal="center" vertical="top" wrapText="1"/>
    </xf>
    <xf numFmtId="196" fontId="0" fillId="55" borderId="32" xfId="86" applyNumberFormat="1" applyFont="1" applyFill="1" applyBorder="1" applyAlignment="1" applyProtection="1">
      <alignment horizontal="right" vertical="top" wrapText="1"/>
      <protection/>
    </xf>
    <xf numFmtId="0" fontId="26" fillId="55" borderId="32" xfId="98" applyFont="1" applyFill="1" applyBorder="1" applyAlignment="1">
      <alignment horizontal="justify" vertical="top" wrapText="1"/>
      <protection/>
    </xf>
    <xf numFmtId="0" fontId="0" fillId="0" borderId="0" xfId="0" applyFont="1" applyAlignment="1">
      <alignment vertical="top" wrapText="1"/>
    </xf>
    <xf numFmtId="0" fontId="0" fillId="0" borderId="0" xfId="0" applyFont="1" applyAlignment="1">
      <alignment horizontal="justify"/>
    </xf>
    <xf numFmtId="0" fontId="28" fillId="55" borderId="51" xfId="98" applyFont="1" applyFill="1" applyBorder="1" applyAlignment="1">
      <alignment horizontal="justify" vertical="top" wrapText="1"/>
      <protection/>
    </xf>
    <xf numFmtId="0" fontId="28" fillId="55" borderId="32" xfId="98" applyFont="1" applyFill="1" applyBorder="1" applyAlignment="1">
      <alignment horizontal="justify" vertical="top"/>
      <protection/>
    </xf>
    <xf numFmtId="0" fontId="37" fillId="0" borderId="0" xfId="98" applyFont="1" applyAlignment="1">
      <alignment horizontal="justify" vertical="center"/>
      <protection/>
    </xf>
    <xf numFmtId="196" fontId="67" fillId="55" borderId="0" xfId="98" applyNumberFormat="1" applyFont="1" applyFill="1" applyAlignment="1">
      <alignment vertical="center"/>
      <protection/>
    </xf>
    <xf numFmtId="0" fontId="0" fillId="55" borderId="32" xfId="98" applyFont="1" applyFill="1" applyBorder="1" applyAlignment="1">
      <alignment horizontal="left" vertical="top" wrapText="1"/>
      <protection/>
    </xf>
    <xf numFmtId="196" fontId="0" fillId="55" borderId="32" xfId="86" applyNumberFormat="1" applyFont="1" applyFill="1" applyBorder="1" applyAlignment="1">
      <alignment vertical="top" wrapText="1"/>
    </xf>
    <xf numFmtId="14" fontId="0" fillId="55" borderId="32" xfId="0" applyNumberFormat="1" applyFont="1" applyFill="1" applyBorder="1" applyAlignment="1">
      <alignment horizontal="right" vertical="top" wrapText="1"/>
    </xf>
    <xf numFmtId="196" fontId="30" fillId="55" borderId="0" xfId="98" applyNumberFormat="1" applyFont="1" applyFill="1" applyAlignment="1">
      <alignment vertical="center"/>
      <protection/>
    </xf>
    <xf numFmtId="0" fontId="30" fillId="56" borderId="0" xfId="98" applyFont="1" applyFill="1" applyAlignment="1">
      <alignment vertical="top"/>
      <protection/>
    </xf>
    <xf numFmtId="0" fontId="0" fillId="56" borderId="0" xfId="0" applyFont="1" applyFill="1" applyAlignment="1">
      <alignment vertical="top"/>
    </xf>
    <xf numFmtId="3" fontId="0" fillId="55" borderId="32" xfId="0" applyNumberFormat="1" applyFont="1" applyFill="1" applyBorder="1" applyAlignment="1">
      <alignment horizontal="right" vertical="top"/>
    </xf>
    <xf numFmtId="193" fontId="0" fillId="55" borderId="32" xfId="98" applyNumberFormat="1" applyFont="1" applyFill="1" applyBorder="1" applyAlignment="1">
      <alignment horizontal="right" vertical="top"/>
      <protection/>
    </xf>
    <xf numFmtId="0" fontId="0" fillId="55" borderId="32" xfId="0" applyFont="1" applyFill="1" applyBorder="1" applyAlignment="1" applyProtection="1">
      <alignment horizontal="justify" vertical="top"/>
      <protection locked="0"/>
    </xf>
    <xf numFmtId="0" fontId="0" fillId="55" borderId="55" xfId="0" applyFont="1" applyFill="1" applyBorder="1" applyAlignment="1">
      <alignment horizontal="justify" vertical="top" wrapText="1"/>
    </xf>
    <xf numFmtId="0" fontId="0" fillId="0" borderId="32" xfId="0" applyBorder="1" applyAlignment="1">
      <alignment/>
    </xf>
    <xf numFmtId="0" fontId="30" fillId="55" borderId="32" xfId="98" applyFont="1" applyFill="1" applyBorder="1" applyAlignment="1">
      <alignment vertical="top" wrapText="1"/>
      <protection/>
    </xf>
    <xf numFmtId="0" fontId="30" fillId="55" borderId="32" xfId="98" applyFont="1" applyFill="1" applyBorder="1" applyAlignment="1">
      <alignment horizontal="justify" vertical="top"/>
      <protection/>
    </xf>
    <xf numFmtId="0" fontId="30" fillId="55" borderId="0" xfId="98" applyFont="1" applyFill="1" applyAlignment="1">
      <alignment vertical="top"/>
      <protection/>
    </xf>
    <xf numFmtId="196" fontId="0" fillId="55" borderId="32" xfId="86" applyNumberFormat="1" applyFont="1" applyFill="1" applyBorder="1" applyAlignment="1">
      <alignment vertical="top"/>
    </xf>
    <xf numFmtId="3" fontId="0" fillId="55" borderId="32" xfId="0" applyNumberFormat="1" applyFont="1" applyFill="1" applyBorder="1" applyAlignment="1">
      <alignment horizontal="center" vertical="top"/>
    </xf>
    <xf numFmtId="206" fontId="0" fillId="55" borderId="32" xfId="0" applyNumberFormat="1" applyFont="1" applyFill="1" applyBorder="1" applyAlignment="1">
      <alignment horizontal="center" vertical="top" wrapText="1"/>
    </xf>
    <xf numFmtId="49" fontId="0" fillId="55" borderId="51" xfId="98" applyNumberFormat="1" applyFont="1" applyFill="1" applyBorder="1" applyAlignment="1">
      <alignment horizontal="justify" vertical="top" wrapText="1"/>
      <protection/>
    </xf>
    <xf numFmtId="206" fontId="0" fillId="55" borderId="32" xfId="0" applyNumberFormat="1" applyFont="1" applyFill="1" applyBorder="1" applyAlignment="1">
      <alignment horizontal="right" vertical="top" wrapText="1"/>
    </xf>
    <xf numFmtId="200" fontId="0" fillId="55" borderId="32" xfId="0" applyNumberFormat="1" applyFont="1" applyFill="1" applyBorder="1" applyAlignment="1">
      <alignment horizontal="right" vertical="top"/>
    </xf>
    <xf numFmtId="206" fontId="0" fillId="55" borderId="32" xfId="0" applyNumberFormat="1" applyFont="1" applyFill="1" applyBorder="1" applyAlignment="1" applyProtection="1">
      <alignment horizontal="center" vertical="top" wrapText="1"/>
      <protection/>
    </xf>
    <xf numFmtId="3" fontId="0" fillId="55" borderId="32" xfId="0" applyNumberFormat="1" applyFont="1" applyFill="1" applyBorder="1" applyAlignment="1">
      <alignment horizontal="justify" vertical="top"/>
    </xf>
    <xf numFmtId="0" fontId="19" fillId="55" borderId="51" xfId="98" applyFont="1" applyFill="1" applyBorder="1" applyAlignment="1">
      <alignment horizontal="justify" vertical="top" wrapText="1"/>
      <protection/>
    </xf>
    <xf numFmtId="3" fontId="66" fillId="55" borderId="32" xfId="96" applyNumberFormat="1" applyFont="1" applyFill="1" applyBorder="1" applyAlignment="1">
      <alignment horizontal="center" vertical="top"/>
      <protection/>
    </xf>
    <xf numFmtId="0" fontId="19" fillId="55" borderId="32" xfId="98" applyFont="1" applyFill="1" applyBorder="1" applyAlignment="1">
      <alignment horizontal="justify" vertical="top"/>
      <protection/>
    </xf>
    <xf numFmtId="14" fontId="0" fillId="55" borderId="32" xfId="96" applyNumberFormat="1" applyFont="1" applyFill="1" applyBorder="1" applyAlignment="1">
      <alignment horizontal="center" vertical="top"/>
      <protection/>
    </xf>
    <xf numFmtId="0" fontId="26" fillId="0" borderId="0" xfId="0" applyFont="1" applyBorder="1" applyAlignment="1">
      <alignment horizontal="center" vertical="center" wrapText="1"/>
    </xf>
    <xf numFmtId="0" fontId="22" fillId="14" borderId="18" xfId="0" applyFont="1" applyFill="1" applyBorder="1" applyAlignment="1">
      <alignment horizontal="center" vertical="center" wrapText="1"/>
    </xf>
    <xf numFmtId="1" fontId="26" fillId="0" borderId="18" xfId="86" applyNumberFormat="1" applyFont="1" applyFill="1" applyBorder="1" applyAlignment="1">
      <alignment horizontal="right" vertical="center" wrapText="1"/>
    </xf>
    <xf numFmtId="1" fontId="26" fillId="0" borderId="18" xfId="86" applyNumberFormat="1" applyFont="1" applyFill="1" applyBorder="1" applyAlignment="1">
      <alignment horizontal="center" vertical="center" wrapText="1"/>
    </xf>
    <xf numFmtId="1" fontId="26" fillId="0" borderId="56" xfId="86" applyNumberFormat="1" applyFont="1" applyFill="1" applyBorder="1" applyAlignment="1">
      <alignment horizontal="right" vertical="center" wrapText="1"/>
    </xf>
    <xf numFmtId="49" fontId="26" fillId="0" borderId="0" xfId="0" applyNumberFormat="1" applyFont="1" applyBorder="1" applyAlignment="1">
      <alignment horizontal="center" vertical="center" wrapText="1"/>
    </xf>
    <xf numFmtId="14" fontId="26" fillId="0" borderId="0" xfId="0" applyNumberFormat="1" applyFont="1" applyBorder="1" applyAlignment="1">
      <alignment horizontal="center" vertical="center" wrapText="1"/>
    </xf>
    <xf numFmtId="0" fontId="26" fillId="0" borderId="0" xfId="0"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200" fontId="26" fillId="0" borderId="0" xfId="0" applyNumberFormat="1" applyFont="1" applyFill="1" applyBorder="1" applyAlignment="1">
      <alignment horizontal="center" vertical="center" wrapText="1"/>
    </xf>
    <xf numFmtId="0" fontId="22" fillId="0" borderId="0" xfId="0" applyFont="1" applyFill="1" applyBorder="1" applyAlignment="1" applyProtection="1">
      <alignment horizontal="center" vertical="center" wrapText="1"/>
      <protection locked="0"/>
    </xf>
    <xf numFmtId="1" fontId="26" fillId="0" borderId="0" xfId="86" applyNumberFormat="1" applyFont="1" applyFill="1" applyBorder="1" applyAlignment="1">
      <alignment horizontal="right" vertical="center" wrapText="1"/>
    </xf>
    <xf numFmtId="1" fontId="26" fillId="0" borderId="0" xfId="86" applyNumberFormat="1" applyFont="1" applyFill="1" applyBorder="1" applyAlignment="1">
      <alignment horizontal="center" vertical="center" wrapText="1"/>
    </xf>
    <xf numFmtId="1" fontId="26" fillId="0" borderId="20" xfId="86" applyNumberFormat="1" applyFont="1" applyFill="1" applyBorder="1" applyAlignment="1">
      <alignment horizontal="right" vertical="center" wrapText="1"/>
    </xf>
    <xf numFmtId="0" fontId="39" fillId="0" borderId="0" xfId="0" applyFont="1" applyBorder="1" applyAlignment="1">
      <alignment horizontal="center" vertical="center" wrapText="1"/>
    </xf>
    <xf numFmtId="0" fontId="22" fillId="4" borderId="55" xfId="0" applyFont="1" applyFill="1" applyBorder="1" applyAlignment="1">
      <alignment horizontal="center" vertical="center" wrapText="1"/>
    </xf>
    <xf numFmtId="14" fontId="26" fillId="0" borderId="55" xfId="0" applyNumberFormat="1" applyFont="1" applyBorder="1" applyAlignment="1" applyProtection="1">
      <alignment horizontal="center" vertical="center" wrapText="1"/>
      <protection/>
    </xf>
    <xf numFmtId="206" fontId="26" fillId="0" borderId="55" xfId="0" applyNumberFormat="1" applyFont="1" applyBorder="1" applyAlignment="1" applyProtection="1">
      <alignment horizontal="center" vertical="center" wrapText="1"/>
      <protection/>
    </xf>
    <xf numFmtId="14" fontId="22" fillId="4" borderId="55" xfId="0" applyNumberFormat="1" applyFont="1" applyFill="1" applyBorder="1" applyAlignment="1">
      <alignment horizontal="center" vertical="center" wrapText="1"/>
    </xf>
    <xf numFmtId="196" fontId="22" fillId="4" borderId="55" xfId="86" applyNumberFormat="1" applyFont="1" applyFill="1" applyBorder="1" applyAlignment="1">
      <alignment horizontal="center" vertical="center" wrapText="1"/>
    </xf>
    <xf numFmtId="195" fontId="26" fillId="0" borderId="0" xfId="86" applyNumberFormat="1" applyFont="1" applyFill="1" applyBorder="1" applyAlignment="1">
      <alignment horizontal="center" vertical="center" wrapText="1"/>
    </xf>
    <xf numFmtId="0" fontId="22" fillId="14" borderId="51" xfId="0" applyFont="1" applyFill="1" applyBorder="1" applyAlignment="1" applyProtection="1">
      <alignment horizontal="center" vertical="center" wrapText="1"/>
      <protection locked="0"/>
    </xf>
    <xf numFmtId="0" fontId="22" fillId="14" borderId="55" xfId="0" applyFont="1" applyFill="1" applyBorder="1" applyAlignment="1" applyProtection="1">
      <alignment horizontal="center" vertical="center" wrapText="1"/>
      <protection locked="0"/>
    </xf>
    <xf numFmtId="0" fontId="22" fillId="0" borderId="0" xfId="0" applyFont="1" applyBorder="1" applyAlignment="1" applyProtection="1">
      <alignment vertical="center" wrapText="1"/>
      <protection locked="0"/>
    </xf>
    <xf numFmtId="1" fontId="22" fillId="20" borderId="55" xfId="86" applyNumberFormat="1" applyFont="1" applyFill="1" applyBorder="1" applyAlignment="1">
      <alignment horizontal="center" vertical="center" wrapText="1"/>
    </xf>
    <xf numFmtId="1" fontId="22" fillId="57" borderId="55" xfId="86" applyNumberFormat="1" applyFont="1" applyFill="1" applyBorder="1" applyAlignment="1">
      <alignment horizontal="center" vertical="center" wrapText="1"/>
    </xf>
    <xf numFmtId="0" fontId="22" fillId="57" borderId="55" xfId="0" applyFont="1" applyFill="1" applyBorder="1" applyAlignment="1">
      <alignment horizontal="center" vertical="center" wrapText="1"/>
    </xf>
    <xf numFmtId="0" fontId="22" fillId="58" borderId="55" xfId="0" applyFont="1" applyFill="1" applyBorder="1" applyAlignment="1">
      <alignment horizontal="center" vertical="center" wrapText="1"/>
    </xf>
    <xf numFmtId="14" fontId="22" fillId="58" borderId="55" xfId="0" applyNumberFormat="1" applyFont="1" applyFill="1" applyBorder="1" applyAlignment="1">
      <alignment horizontal="center" vertical="center" wrapText="1"/>
    </xf>
    <xf numFmtId="49" fontId="22" fillId="4" borderId="55" xfId="0" applyNumberFormat="1" applyFont="1" applyFill="1" applyBorder="1" applyAlignment="1">
      <alignment horizontal="center" vertical="center" wrapText="1"/>
    </xf>
    <xf numFmtId="0" fontId="0" fillId="55" borderId="32" xfId="0" applyFont="1" applyFill="1" applyBorder="1" applyAlignment="1" applyProtection="1">
      <alignment vertical="top" wrapText="1"/>
      <protection locked="0"/>
    </xf>
    <xf numFmtId="196" fontId="0" fillId="55" borderId="32" xfId="86" applyNumberFormat="1" applyFont="1" applyFill="1" applyBorder="1" applyAlignment="1" applyProtection="1">
      <alignment horizontal="justify" vertical="top" wrapText="1"/>
      <protection/>
    </xf>
    <xf numFmtId="1" fontId="0" fillId="55" borderId="32" xfId="86" applyNumberFormat="1" applyFont="1" applyFill="1" applyBorder="1" applyAlignment="1" applyProtection="1">
      <alignment horizontal="right" vertical="top" wrapText="1"/>
      <protection/>
    </xf>
    <xf numFmtId="1" fontId="0" fillId="55" borderId="32" xfId="86" applyNumberFormat="1" applyFont="1" applyFill="1" applyBorder="1" applyAlignment="1" applyProtection="1">
      <alignment horizontal="center" vertical="top" wrapText="1"/>
      <protection/>
    </xf>
    <xf numFmtId="4" fontId="0" fillId="55" borderId="32" xfId="0" applyNumberFormat="1" applyFont="1" applyFill="1" applyBorder="1" applyAlignment="1" applyProtection="1">
      <alignment horizontal="justify" vertical="top" wrapText="1"/>
      <protection/>
    </xf>
    <xf numFmtId="0" fontId="0" fillId="55" borderId="32" xfId="0" applyFont="1" applyFill="1" applyBorder="1" applyAlignment="1">
      <alignment vertical="top"/>
    </xf>
    <xf numFmtId="0" fontId="0" fillId="55" borderId="32" xfId="0" applyNumberFormat="1" applyFont="1" applyFill="1" applyBorder="1" applyAlignment="1">
      <alignment horizontal="right" vertical="top" wrapText="1"/>
    </xf>
    <xf numFmtId="0" fontId="0" fillId="55" borderId="32" xfId="0" applyNumberFormat="1" applyFont="1" applyFill="1" applyBorder="1" applyAlignment="1" applyProtection="1">
      <alignment horizontal="center" vertical="top" wrapText="1"/>
      <protection/>
    </xf>
    <xf numFmtId="14" fontId="0" fillId="55" borderId="32" xfId="0" applyNumberFormat="1" applyFont="1" applyFill="1" applyBorder="1" applyAlignment="1" applyProtection="1">
      <alignment horizontal="center" vertical="top" wrapText="1"/>
      <protection/>
    </xf>
    <xf numFmtId="3" fontId="0" fillId="55" borderId="32" xfId="0" applyNumberFormat="1" applyFont="1" applyFill="1" applyBorder="1" applyAlignment="1" applyProtection="1">
      <alignment horizontal="right" vertical="top" wrapText="1"/>
      <protection/>
    </xf>
    <xf numFmtId="3" fontId="0" fillId="55" borderId="32" xfId="0" applyNumberFormat="1" applyFont="1" applyFill="1" applyBorder="1" applyAlignment="1" applyProtection="1">
      <alignment horizontal="center" vertical="top" wrapText="1"/>
      <protection/>
    </xf>
    <xf numFmtId="49" fontId="0" fillId="55" borderId="32" xfId="0" applyNumberFormat="1" applyFont="1" applyFill="1" applyBorder="1" applyAlignment="1">
      <alignment horizontal="right" vertical="top" wrapText="1"/>
    </xf>
    <xf numFmtId="49" fontId="0" fillId="55" borderId="32" xfId="0" applyNumberFormat="1" applyFont="1" applyFill="1" applyBorder="1" applyAlignment="1">
      <alignment horizontal="center" vertical="top" wrapText="1"/>
    </xf>
    <xf numFmtId="1" fontId="0" fillId="55" borderId="32" xfId="0" applyNumberFormat="1" applyFont="1" applyFill="1" applyBorder="1" applyAlignment="1">
      <alignment horizontal="center" vertical="top" wrapText="1"/>
    </xf>
    <xf numFmtId="0" fontId="0" fillId="55" borderId="32" xfId="0" applyFont="1" applyFill="1" applyBorder="1" applyAlignment="1" applyProtection="1">
      <alignment horizontal="justify" vertical="top" wrapText="1"/>
      <protection/>
    </xf>
    <xf numFmtId="3" fontId="0" fillId="55" borderId="32" xfId="0" applyNumberFormat="1" applyFont="1" applyFill="1" applyBorder="1" applyAlignment="1">
      <alignment horizontal="right" vertical="top" wrapText="1"/>
    </xf>
    <xf numFmtId="0" fontId="0" fillId="55" borderId="0" xfId="0" applyFont="1" applyFill="1" applyBorder="1" applyAlignment="1">
      <alignment vertical="top"/>
    </xf>
    <xf numFmtId="0" fontId="0" fillId="55" borderId="32" xfId="0" applyFont="1" applyFill="1" applyBorder="1" applyAlignment="1" applyProtection="1">
      <alignment horizontal="left" vertical="top" wrapText="1"/>
      <protection/>
    </xf>
    <xf numFmtId="196" fontId="68" fillId="55" borderId="0" xfId="86" applyNumberFormat="1" applyFont="1" applyFill="1" applyAlignment="1">
      <alignment vertical="top"/>
    </xf>
    <xf numFmtId="0" fontId="0" fillId="55" borderId="57" xfId="0" applyFont="1" applyFill="1" applyBorder="1" applyAlignment="1">
      <alignment vertical="top" wrapText="1"/>
    </xf>
    <xf numFmtId="0" fontId="68" fillId="55" borderId="0" xfId="0" applyFont="1" applyFill="1" applyAlignment="1">
      <alignment vertical="top"/>
    </xf>
    <xf numFmtId="1" fontId="0" fillId="55" borderId="57" xfId="86" applyNumberFormat="1" applyFont="1" applyFill="1" applyBorder="1" applyAlignment="1" applyProtection="1">
      <alignment horizontal="center" vertical="top" wrapText="1"/>
      <protection/>
    </xf>
    <xf numFmtId="0" fontId="68" fillId="55" borderId="32" xfId="0" applyFont="1" applyFill="1" applyBorder="1" applyAlignment="1">
      <alignment vertical="top"/>
    </xf>
    <xf numFmtId="14" fontId="0" fillId="55" borderId="58" xfId="0" applyNumberFormat="1" applyFont="1" applyFill="1" applyBorder="1" applyAlignment="1" applyProtection="1">
      <alignment horizontal="center" vertical="top" wrapText="1"/>
      <protection/>
    </xf>
    <xf numFmtId="0" fontId="0" fillId="55" borderId="57" xfId="0" applyFont="1" applyFill="1" applyBorder="1" applyAlignment="1">
      <alignment horizontal="center" vertical="top" wrapText="1"/>
    </xf>
    <xf numFmtId="14" fontId="26" fillId="55" borderId="32" xfId="0" applyNumberFormat="1" applyFont="1" applyFill="1" applyBorder="1" applyAlignment="1" applyProtection="1">
      <alignment horizontal="center" vertical="top" wrapText="1"/>
      <protection/>
    </xf>
    <xf numFmtId="196" fontId="68" fillId="55" borderId="32" xfId="86" applyNumberFormat="1" applyFont="1" applyFill="1" applyBorder="1" applyAlignment="1">
      <alignment vertical="top"/>
    </xf>
    <xf numFmtId="49" fontId="0" fillId="55" borderId="57" xfId="0" applyNumberFormat="1" applyFont="1" applyFill="1" applyBorder="1" applyAlignment="1">
      <alignment horizontal="right" vertical="top" wrapText="1"/>
    </xf>
    <xf numFmtId="49" fontId="0" fillId="55" borderId="57" xfId="0" applyNumberFormat="1" applyFont="1" applyFill="1" applyBorder="1" applyAlignment="1">
      <alignment horizontal="justify" vertical="top" wrapText="1"/>
    </xf>
    <xf numFmtId="211" fontId="0" fillId="55" borderId="57" xfId="0" applyNumberFormat="1" applyFont="1" applyFill="1" applyBorder="1" applyAlignment="1" applyProtection="1">
      <alignment horizontal="center" vertical="top" wrapText="1"/>
      <protection/>
    </xf>
    <xf numFmtId="15" fontId="0" fillId="55" borderId="32" xfId="0" applyNumberFormat="1" applyFont="1" applyFill="1" applyBorder="1" applyAlignment="1">
      <alignment horizontal="left" vertical="top" wrapText="1"/>
    </xf>
    <xf numFmtId="49" fontId="0" fillId="55" borderId="32" xfId="0" applyNumberFormat="1" applyFont="1" applyFill="1" applyBorder="1" applyAlignment="1" applyProtection="1">
      <alignment horizontal="center" vertical="top" wrapText="1"/>
      <protection/>
    </xf>
    <xf numFmtId="0" fontId="26" fillId="55" borderId="32" xfId="0" applyFont="1" applyFill="1" applyBorder="1" applyAlignment="1" applyProtection="1">
      <alignment horizontal="justify" vertical="top" wrapText="1"/>
      <protection/>
    </xf>
    <xf numFmtId="0" fontId="0" fillId="55" borderId="32" xfId="0" applyNumberFormat="1" applyFont="1" applyFill="1" applyBorder="1" applyAlignment="1" applyProtection="1">
      <alignment horizontal="justify" vertical="top" wrapText="1"/>
      <protection/>
    </xf>
    <xf numFmtId="0" fontId="26" fillId="55" borderId="32" xfId="0" applyFont="1" applyFill="1" applyBorder="1" applyAlignment="1">
      <alignment horizontal="justify" vertical="top" wrapText="1"/>
    </xf>
    <xf numFmtId="15" fontId="26" fillId="55" borderId="32" xfId="0" applyNumberFormat="1" applyFont="1" applyFill="1" applyBorder="1" applyAlignment="1">
      <alignment horizontal="justify" vertical="top" wrapText="1"/>
    </xf>
    <xf numFmtId="196" fontId="26" fillId="55" borderId="32" xfId="86" applyNumberFormat="1" applyFont="1" applyFill="1" applyBorder="1" applyAlignment="1" applyProtection="1">
      <alignment horizontal="justify" vertical="top" wrapText="1"/>
      <protection/>
    </xf>
    <xf numFmtId="1" fontId="26" fillId="55" borderId="32" xfId="86" applyNumberFormat="1" applyFont="1" applyFill="1" applyBorder="1" applyAlignment="1" applyProtection="1">
      <alignment horizontal="right" vertical="top" wrapText="1"/>
      <protection/>
    </xf>
    <xf numFmtId="1" fontId="26" fillId="55" borderId="32" xfId="86" applyNumberFormat="1" applyFont="1" applyFill="1" applyBorder="1" applyAlignment="1" applyProtection="1">
      <alignment horizontal="center" vertical="top" wrapText="1"/>
      <protection/>
    </xf>
    <xf numFmtId="4" fontId="26" fillId="55" borderId="32" xfId="0" applyNumberFormat="1" applyFont="1" applyFill="1" applyBorder="1" applyAlignment="1" applyProtection="1">
      <alignment horizontal="justify" vertical="top" wrapText="1"/>
      <protection/>
    </xf>
    <xf numFmtId="0" fontId="26" fillId="55" borderId="32" xfId="0" applyNumberFormat="1" applyFont="1" applyFill="1" applyBorder="1" applyAlignment="1">
      <alignment horizontal="right" vertical="top" wrapText="1"/>
    </xf>
    <xf numFmtId="1" fontId="26" fillId="55" borderId="32" xfId="86" applyNumberFormat="1" applyFont="1" applyFill="1" applyBorder="1" applyAlignment="1" applyProtection="1">
      <alignment horizontal="justify" vertical="top" wrapText="1"/>
      <protection/>
    </xf>
    <xf numFmtId="0" fontId="26" fillId="55" borderId="32" xfId="0" applyNumberFormat="1" applyFont="1" applyFill="1" applyBorder="1" applyAlignment="1" applyProtection="1">
      <alignment horizontal="center" vertical="top" wrapText="1"/>
      <protection/>
    </xf>
    <xf numFmtId="3" fontId="26" fillId="55" borderId="32" xfId="0" applyNumberFormat="1" applyFont="1" applyFill="1" applyBorder="1" applyAlignment="1" applyProtection="1">
      <alignment horizontal="right" vertical="top" wrapText="1"/>
      <protection/>
    </xf>
    <xf numFmtId="0" fontId="26" fillId="55" borderId="32" xfId="0" applyFont="1" applyFill="1" applyBorder="1" applyAlignment="1" applyProtection="1">
      <alignment horizontal="center" vertical="top" wrapText="1"/>
      <protection/>
    </xf>
    <xf numFmtId="211" fontId="26" fillId="55" borderId="32" xfId="0" applyNumberFormat="1" applyFont="1" applyFill="1" applyBorder="1" applyAlignment="1" applyProtection="1">
      <alignment horizontal="right" vertical="top" wrapText="1"/>
      <protection/>
    </xf>
    <xf numFmtId="49" fontId="26" fillId="55" borderId="32" xfId="0" applyNumberFormat="1" applyFont="1" applyFill="1" applyBorder="1" applyAlignment="1">
      <alignment horizontal="center" vertical="top" wrapText="1"/>
    </xf>
    <xf numFmtId="211" fontId="26" fillId="55" borderId="32" xfId="0" applyNumberFormat="1" applyFont="1" applyFill="1" applyBorder="1" applyAlignment="1" applyProtection="1">
      <alignment horizontal="center" vertical="top" wrapText="1"/>
      <protection/>
    </xf>
    <xf numFmtId="206" fontId="26" fillId="55" borderId="32" xfId="0" applyNumberFormat="1" applyFont="1" applyFill="1" applyBorder="1" applyAlignment="1" applyProtection="1">
      <alignment horizontal="center" vertical="top" wrapText="1"/>
      <protection/>
    </xf>
    <xf numFmtId="206" fontId="26" fillId="55" borderId="32" xfId="0" applyNumberFormat="1" applyFont="1" applyFill="1" applyBorder="1" applyAlignment="1" applyProtection="1">
      <alignment horizontal="justify" vertical="top" wrapText="1"/>
      <protection/>
    </xf>
    <xf numFmtId="1" fontId="26" fillId="55" borderId="32" xfId="0" applyNumberFormat="1" applyFont="1" applyFill="1" applyBorder="1" applyAlignment="1">
      <alignment horizontal="center" vertical="top" wrapText="1"/>
    </xf>
    <xf numFmtId="206" fontId="26" fillId="55" borderId="32" xfId="0" applyNumberFormat="1" applyFont="1" applyFill="1" applyBorder="1" applyAlignment="1">
      <alignment horizontal="center" vertical="top"/>
    </xf>
    <xf numFmtId="3" fontId="26" fillId="55" borderId="32" xfId="0" applyNumberFormat="1" applyFont="1" applyFill="1" applyBorder="1" applyAlignment="1">
      <alignment horizontal="right" vertical="top" wrapText="1"/>
    </xf>
    <xf numFmtId="0" fontId="0" fillId="55" borderId="32" xfId="0" applyFont="1" applyFill="1" applyBorder="1" applyAlignment="1" applyProtection="1">
      <alignment horizontal="center" vertical="top" wrapText="1"/>
      <protection/>
    </xf>
    <xf numFmtId="0" fontId="0" fillId="55" borderId="0" xfId="0" applyFont="1" applyFill="1" applyBorder="1" applyAlignment="1">
      <alignment horizontal="justify" vertical="top"/>
    </xf>
    <xf numFmtId="1" fontId="0" fillId="55" borderId="32" xfId="0" applyNumberFormat="1" applyFont="1" applyFill="1" applyBorder="1" applyAlignment="1" applyProtection="1">
      <alignment horizontal="center" vertical="top" wrapText="1"/>
      <protection/>
    </xf>
    <xf numFmtId="196" fontId="0" fillId="55" borderId="32" xfId="86" applyNumberFormat="1" applyFont="1" applyFill="1" applyBorder="1" applyAlignment="1">
      <alignment horizontal="center" vertical="top" wrapText="1"/>
    </xf>
    <xf numFmtId="0" fontId="66" fillId="55" borderId="32" xfId="0" applyFont="1" applyFill="1" applyBorder="1" applyAlignment="1">
      <alignment horizontal="left" vertical="top" wrapText="1"/>
    </xf>
    <xf numFmtId="0" fontId="18" fillId="28" borderId="32" xfId="0" applyFont="1" applyFill="1" applyBorder="1" applyAlignment="1">
      <alignment horizontal="justify" vertical="top" wrapText="1"/>
    </xf>
    <xf numFmtId="0" fontId="0" fillId="28" borderId="32" xfId="0" applyFont="1" applyFill="1" applyBorder="1" applyAlignment="1">
      <alignment horizontal="justify" vertical="top" wrapText="1"/>
    </xf>
    <xf numFmtId="0" fontId="0" fillId="28" borderId="32" xfId="0" applyFont="1" applyFill="1" applyBorder="1" applyAlignment="1" applyProtection="1">
      <alignment horizontal="justify" vertical="top"/>
      <protection locked="0"/>
    </xf>
    <xf numFmtId="0" fontId="0" fillId="28" borderId="32" xfId="0" applyFont="1" applyFill="1" applyBorder="1" applyAlignment="1" applyProtection="1">
      <alignment vertical="top" wrapText="1"/>
      <protection locked="0"/>
    </xf>
    <xf numFmtId="196" fontId="18" fillId="28" borderId="32" xfId="86" applyNumberFormat="1" applyFont="1" applyFill="1" applyBorder="1" applyAlignment="1" applyProtection="1">
      <alignment horizontal="center" vertical="top" wrapText="1"/>
      <protection/>
    </xf>
    <xf numFmtId="3" fontId="22" fillId="39" borderId="43" xfId="97" applyNumberFormat="1" applyFont="1" applyFill="1" applyBorder="1" applyAlignment="1">
      <alignment horizontal="center" vertical="top" wrapText="1"/>
      <protection/>
    </xf>
    <xf numFmtId="3" fontId="36" fillId="39" borderId="31" xfId="97" applyNumberFormat="1" applyFont="1" applyFill="1" applyBorder="1" applyAlignment="1">
      <alignment horizontal="center" vertical="top" wrapText="1"/>
      <protection/>
    </xf>
    <xf numFmtId="3" fontId="23" fillId="55" borderId="37" xfId="0" applyNumberFormat="1" applyFont="1" applyFill="1" applyBorder="1" applyAlignment="1" applyProtection="1">
      <alignment horizontal="right" vertical="top" wrapText="1"/>
      <protection/>
    </xf>
    <xf numFmtId="3" fontId="23" fillId="55" borderId="21" xfId="0" applyNumberFormat="1" applyFont="1" applyFill="1" applyBorder="1" applyAlignment="1" applyProtection="1">
      <alignment horizontal="right" vertical="top" wrapText="1"/>
      <protection/>
    </xf>
    <xf numFmtId="3" fontId="23" fillId="0" borderId="41" xfId="0" applyNumberFormat="1" applyFont="1" applyFill="1" applyBorder="1" applyAlignment="1" applyProtection="1">
      <alignment horizontal="right" vertical="center" wrapText="1"/>
      <protection/>
    </xf>
    <xf numFmtId="3" fontId="23" fillId="55" borderId="21" xfId="0" applyNumberFormat="1" applyFont="1" applyFill="1" applyBorder="1" applyAlignment="1" applyProtection="1">
      <alignment horizontal="right" vertical="center" wrapText="1"/>
      <protection/>
    </xf>
    <xf numFmtId="3" fontId="23" fillId="0" borderId="21" xfId="0" applyNumberFormat="1" applyFont="1" applyFill="1" applyBorder="1" applyAlignment="1" applyProtection="1">
      <alignment horizontal="right" vertical="top" wrapText="1"/>
      <protection/>
    </xf>
    <xf numFmtId="3" fontId="23" fillId="0" borderId="59" xfId="0" applyNumberFormat="1" applyFont="1" applyFill="1" applyBorder="1" applyAlignment="1" applyProtection="1">
      <alignment horizontal="right" vertical="top"/>
      <protection/>
    </xf>
    <xf numFmtId="3" fontId="23" fillId="0" borderId="22" xfId="0" applyNumberFormat="1" applyFont="1" applyFill="1" applyBorder="1" applyAlignment="1" applyProtection="1">
      <alignment horizontal="right" vertical="top" wrapText="1"/>
      <protection/>
    </xf>
    <xf numFmtId="3" fontId="23" fillId="55" borderId="22" xfId="0" applyNumberFormat="1" applyFont="1" applyFill="1" applyBorder="1" applyAlignment="1" applyProtection="1">
      <alignment horizontal="right" vertical="top" wrapText="1"/>
      <protection/>
    </xf>
    <xf numFmtId="3" fontId="23" fillId="0" borderId="0" xfId="0" applyNumberFormat="1" applyFont="1" applyFill="1" applyBorder="1" applyAlignment="1" applyProtection="1">
      <alignment horizontal="right" vertical="top" wrapText="1"/>
      <protection/>
    </xf>
    <xf numFmtId="3" fontId="23" fillId="0" borderId="21" xfId="0" applyNumberFormat="1" applyFont="1" applyFill="1" applyBorder="1" applyAlignment="1" applyProtection="1">
      <alignment horizontal="right" vertical="center" wrapText="1"/>
      <protection/>
    </xf>
    <xf numFmtId="3" fontId="23" fillId="0" borderId="19" xfId="0" applyNumberFormat="1" applyFont="1" applyFill="1" applyBorder="1" applyAlignment="1" applyProtection="1">
      <alignment horizontal="right" vertical="center" wrapText="1"/>
      <protection/>
    </xf>
    <xf numFmtId="0" fontId="23" fillId="55" borderId="36" xfId="97" applyFont="1" applyFill="1" applyBorder="1" applyAlignment="1" applyProtection="1">
      <alignment vertical="top" wrapText="1"/>
      <protection/>
    </xf>
    <xf numFmtId="0" fontId="23" fillId="55" borderId="35" xfId="97" applyFont="1" applyFill="1" applyBorder="1" applyAlignment="1" applyProtection="1">
      <alignment vertical="top" wrapText="1"/>
      <protection/>
    </xf>
    <xf numFmtId="0" fontId="23" fillId="55" borderId="40" xfId="97" applyFont="1" applyFill="1" applyBorder="1" applyAlignment="1" applyProtection="1">
      <alignment horizontal="left" vertical="top" wrapText="1"/>
      <protection/>
    </xf>
    <xf numFmtId="3" fontId="23" fillId="54" borderId="60" xfId="0" applyNumberFormat="1" applyFont="1" applyFill="1" applyBorder="1" applyAlignment="1" applyProtection="1">
      <alignment horizontal="right" vertical="center"/>
      <protection/>
    </xf>
    <xf numFmtId="3" fontId="23" fillId="54" borderId="37" xfId="0" applyNumberFormat="1" applyFont="1" applyFill="1" applyBorder="1" applyAlignment="1" applyProtection="1">
      <alignment horizontal="right" vertical="center"/>
      <protection/>
    </xf>
    <xf numFmtId="3" fontId="23" fillId="0" borderId="61" xfId="0" applyNumberFormat="1" applyFont="1" applyFill="1" applyBorder="1" applyAlignment="1" applyProtection="1">
      <alignment horizontal="right" vertical="top"/>
      <protection/>
    </xf>
    <xf numFmtId="3" fontId="23" fillId="0" borderId="41" xfId="0" applyNumberFormat="1" applyFont="1" applyFill="1" applyBorder="1" applyAlignment="1" applyProtection="1">
      <alignment horizontal="right" vertical="top"/>
      <protection/>
    </xf>
    <xf numFmtId="3" fontId="23" fillId="0" borderId="60" xfId="0" applyNumberFormat="1" applyFont="1" applyFill="1" applyBorder="1" applyAlignment="1" applyProtection="1">
      <alignment horizontal="right" vertical="top" wrapText="1"/>
      <protection/>
    </xf>
    <xf numFmtId="3" fontId="23" fillId="55" borderId="35" xfId="0" applyNumberFormat="1" applyFont="1" applyFill="1" applyBorder="1" applyAlignment="1" applyProtection="1">
      <alignment horizontal="right" vertical="top" wrapText="1"/>
      <protection/>
    </xf>
    <xf numFmtId="3" fontId="23" fillId="0" borderId="35" xfId="0" applyNumberFormat="1" applyFont="1" applyFill="1" applyBorder="1" applyAlignment="1" applyProtection="1">
      <alignment horizontal="right" vertical="top" wrapText="1"/>
      <protection/>
    </xf>
    <xf numFmtId="3" fontId="23" fillId="0" borderId="60" xfId="0" applyNumberFormat="1" applyFont="1" applyFill="1" applyBorder="1" applyAlignment="1" applyProtection="1">
      <alignment horizontal="right" vertical="top"/>
      <protection/>
    </xf>
    <xf numFmtId="3" fontId="23" fillId="0" borderId="37" xfId="0" applyNumberFormat="1" applyFont="1" applyFill="1" applyBorder="1" applyAlignment="1" applyProtection="1">
      <alignment horizontal="right" vertical="top"/>
      <protection/>
    </xf>
    <xf numFmtId="3" fontId="23" fillId="0" borderId="62" xfId="0" applyNumberFormat="1" applyFont="1" applyFill="1" applyBorder="1" applyAlignment="1" applyProtection="1">
      <alignment horizontal="right" vertical="top"/>
      <protection/>
    </xf>
    <xf numFmtId="3" fontId="23" fillId="0" borderId="52" xfId="0" applyNumberFormat="1" applyFont="1" applyFill="1" applyBorder="1" applyAlignment="1" applyProtection="1">
      <alignment horizontal="right" vertical="top"/>
      <protection/>
    </xf>
    <xf numFmtId="3" fontId="23" fillId="0" borderId="19" xfId="0" applyNumberFormat="1" applyFont="1" applyFill="1" applyBorder="1" applyAlignment="1" applyProtection="1">
      <alignment horizontal="right" vertical="top" wrapText="1"/>
      <protection/>
    </xf>
    <xf numFmtId="3" fontId="23" fillId="55" borderId="59" xfId="0" applyNumberFormat="1" applyFont="1" applyFill="1" applyBorder="1" applyAlignment="1" applyProtection="1">
      <alignment horizontal="right" vertical="top"/>
      <protection/>
    </xf>
    <xf numFmtId="3" fontId="24" fillId="39" borderId="61" xfId="0" applyNumberFormat="1" applyFont="1" applyFill="1" applyBorder="1" applyAlignment="1" applyProtection="1">
      <alignment horizontal="right" vertical="top"/>
      <protection/>
    </xf>
    <xf numFmtId="3" fontId="24" fillId="39" borderId="18" xfId="0" applyNumberFormat="1" applyFont="1" applyFill="1" applyBorder="1" applyAlignment="1" applyProtection="1">
      <alignment horizontal="right" vertical="top"/>
      <protection/>
    </xf>
    <xf numFmtId="3" fontId="24" fillId="39" borderId="52" xfId="0" applyNumberFormat="1" applyFont="1" applyFill="1" applyBorder="1" applyAlignment="1" applyProtection="1">
      <alignment horizontal="right" vertical="top"/>
      <protection/>
    </xf>
    <xf numFmtId="3" fontId="24" fillId="39" borderId="62" xfId="0" applyNumberFormat="1" applyFont="1" applyFill="1" applyBorder="1" applyAlignment="1" applyProtection="1">
      <alignment horizontal="right" vertical="top"/>
      <protection/>
    </xf>
    <xf numFmtId="3" fontId="24" fillId="39" borderId="53" xfId="0" applyNumberFormat="1" applyFont="1" applyFill="1" applyBorder="1" applyAlignment="1" applyProtection="1">
      <alignment horizontal="right" vertical="top"/>
      <protection/>
    </xf>
    <xf numFmtId="3" fontId="23" fillId="0" borderId="63" xfId="0" applyNumberFormat="1" applyFont="1" applyFill="1" applyBorder="1" applyAlignment="1" applyProtection="1">
      <alignment horizontal="right" vertical="top"/>
      <protection/>
    </xf>
    <xf numFmtId="3" fontId="23" fillId="54" borderId="60" xfId="0" applyNumberFormat="1" applyFont="1" applyFill="1" applyBorder="1" applyAlignment="1" applyProtection="1">
      <alignment horizontal="right" vertical="top"/>
      <protection/>
    </xf>
    <xf numFmtId="3" fontId="23" fillId="54" borderId="62" xfId="0" applyNumberFormat="1" applyFont="1" applyFill="1" applyBorder="1" applyAlignment="1" applyProtection="1">
      <alignment horizontal="right" vertical="top"/>
      <protection/>
    </xf>
    <xf numFmtId="3" fontId="23" fillId="55" borderId="62" xfId="0" applyNumberFormat="1" applyFont="1" applyFill="1" applyBorder="1" applyAlignment="1" applyProtection="1">
      <alignment horizontal="right" vertical="top"/>
      <protection/>
    </xf>
    <xf numFmtId="3" fontId="23" fillId="55" borderId="60" xfId="0" applyNumberFormat="1" applyFont="1" applyFill="1" applyBorder="1" applyAlignment="1" applyProtection="1">
      <alignment horizontal="right" vertical="top"/>
      <protection/>
    </xf>
    <xf numFmtId="3" fontId="23" fillId="54" borderId="61" xfId="0" applyNumberFormat="1" applyFont="1" applyFill="1" applyBorder="1" applyAlignment="1" applyProtection="1">
      <alignment horizontal="right" vertical="top"/>
      <protection/>
    </xf>
    <xf numFmtId="3" fontId="23" fillId="54" borderId="63" xfId="0" applyNumberFormat="1" applyFont="1" applyFill="1" applyBorder="1" applyAlignment="1" applyProtection="1">
      <alignment horizontal="right" vertical="top"/>
      <protection/>
    </xf>
    <xf numFmtId="3" fontId="23" fillId="54" borderId="41" xfId="0" applyNumberFormat="1" applyFont="1" applyFill="1" applyBorder="1" applyAlignment="1" applyProtection="1">
      <alignment horizontal="right" vertical="top"/>
      <protection/>
    </xf>
    <xf numFmtId="3" fontId="24" fillId="39" borderId="34" xfId="97" applyNumberFormat="1" applyFont="1" applyFill="1" applyBorder="1" applyAlignment="1" applyProtection="1">
      <alignment horizontal="right" vertical="top"/>
      <protection/>
    </xf>
    <xf numFmtId="3" fontId="23" fillId="0" borderId="37" xfId="0" applyNumberFormat="1" applyFont="1" applyFill="1" applyBorder="1" applyAlignment="1" applyProtection="1">
      <alignment horizontal="right" vertical="center" wrapText="1"/>
      <protection/>
    </xf>
    <xf numFmtId="3" fontId="23" fillId="0" borderId="35" xfId="0" applyNumberFormat="1" applyFont="1" applyFill="1" applyBorder="1" applyAlignment="1" applyProtection="1">
      <alignment horizontal="right" vertical="center" wrapText="1"/>
      <protection/>
    </xf>
    <xf numFmtId="3" fontId="23" fillId="54" borderId="61" xfId="0" applyNumberFormat="1" applyFont="1" applyFill="1" applyBorder="1" applyAlignment="1" applyProtection="1">
      <alignment horizontal="right" vertical="center"/>
      <protection/>
    </xf>
    <xf numFmtId="3" fontId="23" fillId="54" borderId="59" xfId="0" applyNumberFormat="1" applyFont="1" applyFill="1" applyBorder="1" applyAlignment="1" applyProtection="1">
      <alignment horizontal="right" vertical="center"/>
      <protection/>
    </xf>
    <xf numFmtId="3" fontId="23" fillId="54" borderId="41" xfId="0" applyNumberFormat="1" applyFont="1" applyFill="1" applyBorder="1" applyAlignment="1" applyProtection="1">
      <alignment horizontal="right" vertical="center"/>
      <protection/>
    </xf>
    <xf numFmtId="3" fontId="24" fillId="42" borderId="42" xfId="0" applyNumberFormat="1" applyFont="1" applyFill="1" applyBorder="1" applyAlignment="1">
      <alignment horizontal="right" vertical="top"/>
    </xf>
    <xf numFmtId="3" fontId="24" fillId="42" borderId="31" xfId="0" applyNumberFormat="1" applyFont="1" applyFill="1" applyBorder="1" applyAlignment="1">
      <alignment horizontal="right" vertical="top"/>
    </xf>
    <xf numFmtId="0" fontId="18" fillId="0" borderId="22" xfId="0" applyFont="1" applyBorder="1" applyAlignment="1">
      <alignment/>
    </xf>
    <xf numFmtId="3" fontId="0" fillId="0" borderId="0" xfId="0" applyNumberFormat="1" applyBorder="1" applyAlignment="1">
      <alignment/>
    </xf>
    <xf numFmtId="196" fontId="0" fillId="0" borderId="0" xfId="84" applyNumberFormat="1" applyFont="1" applyBorder="1" applyAlignment="1">
      <alignment/>
    </xf>
    <xf numFmtId="3" fontId="26" fillId="0" borderId="0" xfId="97" applyNumberFormat="1" applyFont="1" applyFill="1" applyBorder="1" applyAlignment="1">
      <alignment/>
      <protection/>
    </xf>
    <xf numFmtId="196" fontId="0" fillId="0" borderId="0" xfId="84" applyNumberFormat="1" applyFont="1" applyBorder="1" applyAlignment="1">
      <alignment/>
    </xf>
    <xf numFmtId="0" fontId="21" fillId="0" borderId="45" xfId="97" applyFont="1" applyFill="1" applyBorder="1" applyAlignment="1">
      <alignment horizontal="left"/>
      <protection/>
    </xf>
    <xf numFmtId="3" fontId="0" fillId="0" borderId="63" xfId="0" applyNumberFormat="1" applyBorder="1" applyAlignment="1">
      <alignment/>
    </xf>
    <xf numFmtId="0" fontId="0" fillId="0" borderId="63" xfId="0" applyBorder="1" applyAlignment="1">
      <alignment/>
    </xf>
    <xf numFmtId="3" fontId="26" fillId="0" borderId="28" xfId="97" applyNumberFormat="1" applyFont="1" applyFill="1" applyBorder="1" applyAlignment="1">
      <alignment/>
      <protection/>
    </xf>
    <xf numFmtId="0" fontId="0" fillId="0" borderId="64" xfId="0" applyBorder="1" applyAlignment="1">
      <alignment/>
    </xf>
    <xf numFmtId="0" fontId="21" fillId="0" borderId="24" xfId="97" applyFont="1" applyFill="1" applyBorder="1" applyAlignment="1">
      <alignment horizontal="left"/>
      <protection/>
    </xf>
    <xf numFmtId="0" fontId="25" fillId="0" borderId="25" xfId="97" applyFont="1" applyFill="1" applyBorder="1" applyAlignment="1">
      <alignment horizontal="left"/>
      <protection/>
    </xf>
    <xf numFmtId="3" fontId="0" fillId="0" borderId="25" xfId="97" applyNumberFormat="1" applyFont="1" applyFill="1" applyBorder="1" applyAlignment="1">
      <alignment/>
      <protection/>
    </xf>
    <xf numFmtId="3" fontId="26" fillId="0" borderId="25" xfId="97" applyNumberFormat="1" applyFont="1" applyFill="1" applyBorder="1" applyAlignment="1">
      <alignment/>
      <protection/>
    </xf>
    <xf numFmtId="49" fontId="22" fillId="33" borderId="65" xfId="98" applyNumberFormat="1" applyFont="1" applyFill="1" applyBorder="1" applyAlignment="1">
      <alignment horizontal="center" vertical="center" wrapText="1"/>
      <protection/>
    </xf>
    <xf numFmtId="49" fontId="22" fillId="33" borderId="57" xfId="98" applyNumberFormat="1" applyFont="1" applyFill="1" applyBorder="1" applyAlignment="1">
      <alignment horizontal="center" vertical="center" wrapText="1"/>
      <protection/>
    </xf>
    <xf numFmtId="49" fontId="22" fillId="33" borderId="57" xfId="97" applyNumberFormat="1" applyFont="1" applyFill="1" applyBorder="1" applyAlignment="1">
      <alignment horizontal="center" vertical="center" wrapText="1"/>
      <protection/>
    </xf>
    <xf numFmtId="196" fontId="22" fillId="33" borderId="57" xfId="84" applyNumberFormat="1" applyFont="1" applyFill="1" applyBorder="1" applyAlignment="1">
      <alignment horizontal="center" vertical="center" wrapText="1"/>
    </xf>
    <xf numFmtId="196" fontId="22" fillId="29" borderId="57" xfId="84" applyNumberFormat="1" applyFont="1" applyFill="1" applyBorder="1" applyAlignment="1">
      <alignment horizontal="center" vertical="center" wrapText="1"/>
    </xf>
    <xf numFmtId="193" fontId="22" fillId="33" borderId="57" xfId="98" applyNumberFormat="1" applyFont="1" applyFill="1" applyBorder="1" applyAlignment="1">
      <alignment horizontal="center" vertical="center" wrapText="1"/>
      <protection/>
    </xf>
    <xf numFmtId="3" fontId="22" fillId="33" borderId="57" xfId="98" applyNumberFormat="1" applyFont="1" applyFill="1" applyBorder="1" applyAlignment="1">
      <alignment horizontal="center" vertical="center" wrapText="1"/>
      <protection/>
    </xf>
    <xf numFmtId="0" fontId="22" fillId="33" borderId="57" xfId="98" applyNumberFormat="1" applyFont="1" applyFill="1" applyBorder="1" applyAlignment="1">
      <alignment horizontal="justify" vertical="center" wrapText="1"/>
      <protection/>
    </xf>
    <xf numFmtId="0" fontId="22" fillId="33" borderId="21" xfId="98" applyNumberFormat="1" applyFont="1" applyFill="1" applyBorder="1" applyAlignment="1">
      <alignment horizontal="center" vertical="center" wrapText="1"/>
      <protection/>
    </xf>
    <xf numFmtId="0" fontId="22" fillId="33" borderId="57" xfId="98" applyNumberFormat="1" applyFont="1" applyFill="1" applyBorder="1" applyAlignment="1">
      <alignment horizontal="center" vertical="center" wrapText="1"/>
      <protection/>
    </xf>
    <xf numFmtId="0" fontId="22" fillId="33" borderId="60" xfId="98" applyNumberFormat="1" applyFont="1" applyFill="1" applyBorder="1" applyAlignment="1">
      <alignment horizontal="center" vertical="center" wrapText="1"/>
      <protection/>
    </xf>
    <xf numFmtId="0" fontId="37" fillId="0" borderId="0" xfId="98" applyFont="1" applyBorder="1">
      <alignment/>
      <protection/>
    </xf>
    <xf numFmtId="0" fontId="0" fillId="0" borderId="25" xfId="0" applyFont="1" applyBorder="1" applyAlignment="1">
      <alignment/>
    </xf>
    <xf numFmtId="0" fontId="0" fillId="0" borderId="26" xfId="0" applyFont="1" applyBorder="1" applyAlignment="1">
      <alignment horizontal="justify"/>
    </xf>
    <xf numFmtId="0" fontId="0" fillId="0" borderId="63" xfId="0" applyFont="1" applyBorder="1" applyAlignment="1">
      <alignment horizontal="justify"/>
    </xf>
    <xf numFmtId="0" fontId="37" fillId="0" borderId="63" xfId="98" applyFont="1" applyBorder="1" applyAlignment="1">
      <alignment horizontal="justify"/>
      <protection/>
    </xf>
    <xf numFmtId="49" fontId="18" fillId="0" borderId="27" xfId="97" applyNumberFormat="1" applyFont="1" applyBorder="1" applyAlignment="1">
      <alignment/>
      <protection/>
    </xf>
    <xf numFmtId="49" fontId="18" fillId="0" borderId="28" xfId="97" applyNumberFormat="1" applyFont="1" applyBorder="1" applyAlignment="1">
      <alignment wrapText="1"/>
      <protection/>
    </xf>
    <xf numFmtId="49" fontId="18" fillId="0" borderId="28" xfId="97" applyNumberFormat="1" applyFont="1" applyBorder="1" applyAlignment="1">
      <alignment/>
      <protection/>
    </xf>
    <xf numFmtId="49" fontId="18" fillId="0" borderId="28" xfId="97" applyNumberFormat="1" applyFont="1" applyBorder="1" applyAlignment="1">
      <alignment horizontal="center" wrapText="1"/>
      <protection/>
    </xf>
    <xf numFmtId="49" fontId="18" fillId="0" borderId="28" xfId="97" applyNumberFormat="1" applyFont="1" applyBorder="1" applyAlignment="1">
      <alignment horizontal="right" wrapText="1"/>
      <protection/>
    </xf>
    <xf numFmtId="49" fontId="18" fillId="0" borderId="28" xfId="97" applyNumberFormat="1" applyFont="1" applyBorder="1" applyAlignment="1">
      <alignment horizontal="left" wrapText="1"/>
      <protection/>
    </xf>
    <xf numFmtId="49" fontId="18" fillId="0" borderId="28" xfId="97" applyNumberFormat="1" applyFont="1" applyBorder="1" applyAlignment="1">
      <alignment horizontal="left" vertical="center" wrapText="1"/>
      <protection/>
    </xf>
    <xf numFmtId="49" fontId="18" fillId="0" borderId="28" xfId="97" applyNumberFormat="1" applyFont="1" applyBorder="1" applyAlignment="1">
      <alignment horizontal="center" vertical="center" wrapText="1"/>
      <protection/>
    </xf>
    <xf numFmtId="196" fontId="18" fillId="0" borderId="28" xfId="84" applyNumberFormat="1" applyFont="1" applyBorder="1" applyAlignment="1">
      <alignment horizontal="right"/>
    </xf>
    <xf numFmtId="196" fontId="18" fillId="0" borderId="28" xfId="84" applyNumberFormat="1" applyFont="1" applyBorder="1" applyAlignment="1">
      <alignment/>
    </xf>
    <xf numFmtId="193" fontId="18" fillId="0" borderId="28" xfId="97" applyNumberFormat="1" applyFont="1" applyBorder="1" applyAlignment="1">
      <alignment horizontal="center"/>
      <protection/>
    </xf>
    <xf numFmtId="49" fontId="18" fillId="0" borderId="28" xfId="97" applyNumberFormat="1" applyFont="1" applyBorder="1" applyAlignment="1">
      <alignment horizontal="right"/>
      <protection/>
    </xf>
    <xf numFmtId="49" fontId="0" fillId="0" borderId="28" xfId="97" applyNumberFormat="1" applyFont="1" applyBorder="1" applyAlignment="1">
      <alignment horizontal="justify" wrapText="1"/>
      <protection/>
    </xf>
    <xf numFmtId="0" fontId="37" fillId="0" borderId="28" xfId="98" applyFont="1" applyBorder="1">
      <alignment/>
      <protection/>
    </xf>
    <xf numFmtId="0" fontId="37" fillId="0" borderId="64" xfId="98" applyFont="1" applyBorder="1" applyAlignment="1">
      <alignment horizontal="justify"/>
      <protection/>
    </xf>
    <xf numFmtId="0" fontId="0" fillId="0" borderId="22" xfId="0" applyBorder="1" applyAlignment="1">
      <alignment horizontal="right"/>
    </xf>
    <xf numFmtId="0" fontId="0" fillId="0" borderId="22" xfId="0" applyBorder="1" applyAlignment="1">
      <alignment horizontal="justify" vertical="center" wrapText="1"/>
    </xf>
    <xf numFmtId="192" fontId="0" fillId="0" borderId="22" xfId="0" applyNumberFormat="1" applyBorder="1" applyAlignment="1">
      <alignment/>
    </xf>
    <xf numFmtId="192" fontId="0" fillId="0" borderId="22" xfId="0" applyNumberFormat="1" applyBorder="1" applyAlignment="1">
      <alignment horizontal="right"/>
    </xf>
    <xf numFmtId="0" fontId="0" fillId="0" borderId="22" xfId="0" applyFont="1" applyBorder="1" applyAlignment="1">
      <alignment/>
    </xf>
    <xf numFmtId="0" fontId="0" fillId="0" borderId="60" xfId="0" applyFont="1" applyBorder="1" applyAlignment="1">
      <alignment horizontal="justify"/>
    </xf>
    <xf numFmtId="0" fontId="0" fillId="0" borderId="32" xfId="0" applyFont="1" applyBorder="1" applyAlignment="1">
      <alignment/>
    </xf>
    <xf numFmtId="0" fontId="0" fillId="0" borderId="66" xfId="0" applyBorder="1" applyAlignment="1">
      <alignment/>
    </xf>
    <xf numFmtId="0" fontId="0" fillId="0" borderId="26" xfId="0" applyFont="1" applyBorder="1" applyAlignment="1">
      <alignment/>
    </xf>
    <xf numFmtId="0" fontId="0" fillId="0" borderId="67" xfId="0" applyBorder="1" applyAlignment="1">
      <alignment/>
    </xf>
    <xf numFmtId="0" fontId="0" fillId="0" borderId="57" xfId="0" applyBorder="1" applyAlignment="1">
      <alignment/>
    </xf>
    <xf numFmtId="196" fontId="0" fillId="0" borderId="22" xfId="84" applyNumberFormat="1" applyFont="1" applyBorder="1" applyAlignment="1">
      <alignment/>
    </xf>
    <xf numFmtId="193" fontId="0" fillId="0" borderId="0" xfId="98" applyNumberFormat="1" applyFont="1" applyAlignment="1">
      <alignment horizontal="left" vertical="center"/>
      <protection/>
    </xf>
    <xf numFmtId="0" fontId="0" fillId="0" borderId="22" xfId="0" applyBorder="1" applyAlignment="1">
      <alignment wrapText="1"/>
    </xf>
    <xf numFmtId="0" fontId="0" fillId="0" borderId="22" xfId="0" applyBorder="1" applyAlignment="1">
      <alignment horizontal="center" wrapText="1"/>
    </xf>
    <xf numFmtId="196" fontId="0" fillId="55" borderId="0" xfId="84" applyNumberFormat="1" applyFont="1" applyFill="1" applyBorder="1" applyAlignment="1">
      <alignment/>
    </xf>
    <xf numFmtId="0" fontId="0" fillId="55" borderId="0" xfId="0" applyFill="1" applyBorder="1" applyAlignment="1">
      <alignment/>
    </xf>
    <xf numFmtId="0" fontId="0" fillId="55" borderId="45" xfId="0" applyFont="1" applyFill="1" applyBorder="1" applyAlignment="1">
      <alignment horizontal="justify"/>
    </xf>
    <xf numFmtId="0" fontId="0" fillId="55" borderId="0" xfId="0" applyFont="1" applyFill="1" applyBorder="1" applyAlignment="1">
      <alignment horizontal="justify"/>
    </xf>
    <xf numFmtId="0" fontId="0" fillId="55" borderId="63" xfId="0" applyFont="1" applyFill="1" applyBorder="1" applyAlignment="1">
      <alignment horizontal="justify"/>
    </xf>
    <xf numFmtId="49" fontId="18" fillId="0" borderId="45" xfId="97" applyNumberFormat="1" applyFont="1" applyBorder="1" applyAlignment="1">
      <alignment horizontal="center"/>
      <protection/>
    </xf>
    <xf numFmtId="49" fontId="18" fillId="0" borderId="0" xfId="97" applyNumberFormat="1" applyFont="1" applyBorder="1" applyAlignment="1">
      <alignment horizontal="center"/>
      <protection/>
    </xf>
    <xf numFmtId="0" fontId="23" fillId="0" borderId="51" xfId="0" applyFont="1" applyBorder="1" applyAlignment="1">
      <alignment horizontal="left" vertical="distributed" wrapText="1"/>
    </xf>
    <xf numFmtId="0" fontId="23" fillId="0" borderId="53" xfId="0" applyFont="1" applyBorder="1" applyAlignment="1">
      <alignment horizontal="left" vertical="distributed"/>
    </xf>
    <xf numFmtId="0" fontId="24" fillId="0" borderId="19" xfId="0" applyFont="1" applyBorder="1" applyAlignment="1">
      <alignment horizontal="center"/>
    </xf>
    <xf numFmtId="0" fontId="24" fillId="0" borderId="0" xfId="0" applyFont="1" applyBorder="1" applyAlignment="1">
      <alignment horizontal="center"/>
    </xf>
    <xf numFmtId="0" fontId="24" fillId="0" borderId="20" xfId="0" applyFont="1" applyBorder="1" applyAlignment="1">
      <alignment horizontal="center"/>
    </xf>
    <xf numFmtId="0" fontId="18" fillId="0" borderId="45" xfId="0" applyFont="1" applyBorder="1" applyAlignment="1">
      <alignment horizontal="center"/>
    </xf>
    <xf numFmtId="0" fontId="18" fillId="0" borderId="0" xfId="0" applyFont="1" applyBorder="1" applyAlignment="1">
      <alignment horizontal="center"/>
    </xf>
    <xf numFmtId="49" fontId="18" fillId="0" borderId="0" xfId="97" applyNumberFormat="1" applyFont="1" applyBorder="1" applyAlignment="1">
      <alignment/>
      <protection/>
    </xf>
    <xf numFmtId="49" fontId="18" fillId="0" borderId="0" xfId="97" applyNumberFormat="1" applyFont="1" applyBorder="1" applyAlignment="1">
      <alignment horizontal="right"/>
      <protection/>
    </xf>
    <xf numFmtId="0" fontId="35" fillId="0" borderId="1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0" xfId="0" applyFont="1" applyBorder="1" applyAlignment="1">
      <alignment horizontal="center" vertical="center" wrapText="1"/>
    </xf>
    <xf numFmtId="0" fontId="23" fillId="0" borderId="22" xfId="0" applyFont="1" applyBorder="1" applyAlignment="1">
      <alignment horizontal="left" vertical="distributed" wrapText="1"/>
    </xf>
    <xf numFmtId="0" fontId="0" fillId="0" borderId="68"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18" fillId="0" borderId="0" xfId="0" applyFont="1" applyBorder="1" applyAlignment="1">
      <alignment/>
    </xf>
    <xf numFmtId="0" fontId="18" fillId="0" borderId="0" xfId="0" applyFont="1" applyBorder="1" applyAlignment="1">
      <alignment horizontal="right"/>
    </xf>
    <xf numFmtId="49" fontId="18" fillId="0" borderId="45" xfId="97" applyNumberFormat="1" applyFont="1" applyBorder="1" applyAlignment="1">
      <alignment horizontal="center" wrapText="1"/>
      <protection/>
    </xf>
    <xf numFmtId="0" fontId="22" fillId="4" borderId="32" xfId="0" applyFont="1" applyFill="1" applyBorder="1" applyAlignment="1">
      <alignment horizontal="center" vertical="center" wrapText="1"/>
    </xf>
    <xf numFmtId="0" fontId="26" fillId="0" borderId="32" xfId="86" applyNumberFormat="1" applyFont="1" applyBorder="1" applyAlignment="1">
      <alignment/>
    </xf>
    <xf numFmtId="0" fontId="22" fillId="58" borderId="32" xfId="0" applyFont="1" applyFill="1" applyBorder="1" applyAlignment="1" applyProtection="1">
      <alignment horizontal="center" vertical="center" wrapText="1"/>
      <protection locked="0"/>
    </xf>
    <xf numFmtId="0" fontId="22" fillId="58" borderId="55" xfId="0" applyFont="1" applyFill="1" applyBorder="1" applyAlignment="1" applyProtection="1">
      <alignment horizontal="center" vertical="center" wrapText="1"/>
      <protection locked="0"/>
    </xf>
    <xf numFmtId="0" fontId="22" fillId="7" borderId="32" xfId="0" applyFont="1" applyFill="1" applyBorder="1" applyAlignment="1" applyProtection="1">
      <alignment horizontal="center" vertical="center" textRotation="90" wrapText="1"/>
      <protection locked="0"/>
    </xf>
    <xf numFmtId="0" fontId="22" fillId="7" borderId="55" xfId="0" applyFont="1" applyFill="1" applyBorder="1" applyAlignment="1" applyProtection="1">
      <alignment horizontal="center" vertical="center" textRotation="90" wrapText="1"/>
      <protection locked="0"/>
    </xf>
    <xf numFmtId="1" fontId="22" fillId="17" borderId="32" xfId="0" applyNumberFormat="1" applyFont="1" applyFill="1" applyBorder="1" applyAlignment="1" applyProtection="1">
      <alignment horizontal="center" vertical="center" wrapText="1"/>
      <protection locked="0"/>
    </xf>
    <xf numFmtId="1" fontId="22" fillId="17" borderId="55" xfId="0" applyNumberFormat="1" applyFont="1" applyFill="1" applyBorder="1" applyAlignment="1" applyProtection="1">
      <alignment horizontal="center" vertical="center" wrapText="1"/>
      <protection locked="0"/>
    </xf>
    <xf numFmtId="0" fontId="22" fillId="14" borderId="55" xfId="0" applyFont="1" applyFill="1" applyBorder="1" applyAlignment="1" applyProtection="1">
      <alignment horizontal="center" vertical="center" wrapText="1"/>
      <protection locked="0"/>
    </xf>
    <xf numFmtId="0" fontId="22" fillId="14" borderId="58" xfId="0" applyFont="1" applyFill="1" applyBorder="1" applyAlignment="1" applyProtection="1">
      <alignment horizontal="center" vertical="center" wrapText="1"/>
      <protection locked="0"/>
    </xf>
    <xf numFmtId="206" fontId="22" fillId="16" borderId="55" xfId="0" applyNumberFormat="1" applyFont="1" applyFill="1" applyBorder="1" applyAlignment="1" applyProtection="1">
      <alignment horizontal="center" vertical="center" wrapText="1"/>
      <protection locked="0"/>
    </xf>
    <xf numFmtId="206" fontId="22" fillId="16" borderId="58" xfId="0" applyNumberFormat="1" applyFont="1" applyFill="1" applyBorder="1" applyAlignment="1" applyProtection="1">
      <alignment horizontal="center" vertical="center" wrapText="1"/>
      <protection locked="0"/>
    </xf>
    <xf numFmtId="49" fontId="22" fillId="4" borderId="32" xfId="0" applyNumberFormat="1" applyFont="1" applyFill="1" applyBorder="1" applyAlignment="1">
      <alignment horizontal="center" vertical="center" wrapText="1"/>
    </xf>
    <xf numFmtId="49" fontId="22" fillId="4" borderId="55" xfId="0" applyNumberFormat="1" applyFont="1" applyFill="1" applyBorder="1" applyAlignment="1">
      <alignment horizontal="center" vertical="center" wrapText="1"/>
    </xf>
    <xf numFmtId="0" fontId="22" fillId="14" borderId="32" xfId="0" applyFont="1" applyFill="1" applyBorder="1" applyAlignment="1" applyProtection="1">
      <alignment horizontal="center" vertical="center" wrapText="1"/>
      <protection locked="0"/>
    </xf>
    <xf numFmtId="0" fontId="22" fillId="59" borderId="32" xfId="0" applyFont="1" applyFill="1" applyBorder="1" applyAlignment="1" applyProtection="1">
      <alignment horizontal="center" vertical="center" wrapText="1"/>
      <protection locked="0"/>
    </xf>
    <xf numFmtId="0" fontId="22" fillId="59" borderId="55" xfId="0" applyFont="1" applyFill="1" applyBorder="1" applyAlignment="1" applyProtection="1">
      <alignment horizontal="center" vertical="center" wrapText="1"/>
      <protection locked="0"/>
    </xf>
    <xf numFmtId="0" fontId="22" fillId="14" borderId="51" xfId="0" applyFont="1" applyFill="1" applyBorder="1" applyAlignment="1">
      <alignment horizontal="center" vertical="center" wrapText="1"/>
    </xf>
    <xf numFmtId="0" fontId="22" fillId="14" borderId="69" xfId="0" applyFont="1" applyFill="1" applyBorder="1" applyAlignment="1">
      <alignment horizontal="center" vertical="center" wrapText="1"/>
    </xf>
    <xf numFmtId="0" fontId="22" fillId="14" borderId="53" xfId="0" applyFont="1" applyFill="1" applyBorder="1" applyAlignment="1">
      <alignment horizontal="center" vertical="center" wrapText="1"/>
    </xf>
    <xf numFmtId="0" fontId="22" fillId="4" borderId="51" xfId="0" applyFont="1" applyFill="1" applyBorder="1" applyAlignment="1">
      <alignment horizontal="center" vertical="center" wrapText="1"/>
    </xf>
    <xf numFmtId="0" fontId="22" fillId="4" borderId="69" xfId="0" applyFont="1" applyFill="1" applyBorder="1" applyAlignment="1">
      <alignment horizontal="center" vertical="center" wrapText="1"/>
    </xf>
    <xf numFmtId="0" fontId="22" fillId="4" borderId="53" xfId="0" applyFont="1" applyFill="1" applyBorder="1" applyAlignment="1">
      <alignment horizontal="center" vertical="center" wrapText="1"/>
    </xf>
    <xf numFmtId="0" fontId="22" fillId="51" borderId="32" xfId="0" applyFont="1" applyFill="1" applyBorder="1" applyAlignment="1" applyProtection="1">
      <alignment horizontal="center" vertical="center" wrapText="1"/>
      <protection locked="0"/>
    </xf>
    <xf numFmtId="0" fontId="22" fillId="51" borderId="55" xfId="0" applyFont="1" applyFill="1" applyBorder="1" applyAlignment="1" applyProtection="1">
      <alignment horizontal="center" vertical="center" wrapText="1"/>
      <protection locked="0"/>
    </xf>
    <xf numFmtId="0" fontId="22" fillId="51" borderId="58" xfId="0" applyFont="1" applyFill="1" applyBorder="1" applyAlignment="1" applyProtection="1">
      <alignment horizontal="center" vertical="center" wrapText="1"/>
      <protection locked="0"/>
    </xf>
    <xf numFmtId="0" fontId="22" fillId="14" borderId="32" xfId="0" applyFont="1" applyFill="1" applyBorder="1" applyAlignment="1">
      <alignment horizontal="center" vertical="center" wrapText="1"/>
    </xf>
    <xf numFmtId="0" fontId="22" fillId="0" borderId="55" xfId="0" applyFont="1" applyBorder="1" applyAlignment="1" applyProtection="1">
      <alignment horizontal="center" vertical="center" wrapText="1"/>
      <protection locked="0"/>
    </xf>
    <xf numFmtId="0" fontId="26" fillId="0" borderId="55" xfId="0" applyFont="1" applyBorder="1" applyAlignment="1">
      <alignment horizontal="center" vertical="center" wrapText="1"/>
    </xf>
    <xf numFmtId="0" fontId="22" fillId="14" borderId="32" xfId="0" applyNumberFormat="1" applyFont="1" applyFill="1" applyBorder="1" applyAlignment="1">
      <alignment horizontal="center" vertical="center" textRotation="90" wrapText="1"/>
    </xf>
    <xf numFmtId="0" fontId="22" fillId="14" borderId="55" xfId="0" applyNumberFormat="1" applyFont="1" applyFill="1" applyBorder="1" applyAlignment="1">
      <alignment horizontal="center" vertical="center" textRotation="90" wrapText="1"/>
    </xf>
    <xf numFmtId="0" fontId="26" fillId="0" borderId="32" xfId="0" applyFont="1" applyBorder="1" applyAlignment="1">
      <alignment horizontal="center" vertical="center" wrapText="1"/>
    </xf>
    <xf numFmtId="0" fontId="22" fillId="0" borderId="32" xfId="0" applyFont="1" applyFill="1" applyBorder="1" applyAlignment="1" applyProtection="1">
      <alignment horizontal="center" vertical="center" wrapText="1"/>
      <protection locked="0"/>
    </xf>
    <xf numFmtId="0" fontId="38" fillId="14" borderId="32" xfId="0" applyFont="1" applyFill="1" applyBorder="1" applyAlignment="1">
      <alignment horizontal="center" vertical="center" wrapText="1"/>
    </xf>
    <xf numFmtId="0" fontId="39" fillId="0" borderId="32" xfId="0" applyFont="1" applyBorder="1" applyAlignment="1">
      <alignment horizontal="center"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correcto" xfId="81"/>
    <cellStyle name="Input" xfId="82"/>
    <cellStyle name="Linked Cell" xfId="83"/>
    <cellStyle name="Comma" xfId="84"/>
    <cellStyle name="Comma [0]" xfId="85"/>
    <cellStyle name="Millares 2" xfId="86"/>
    <cellStyle name="Millares 3" xfId="87"/>
    <cellStyle name="Millares 3 2" xfId="88"/>
    <cellStyle name="Millares 3 3" xfId="89"/>
    <cellStyle name="Millares 4" xfId="90"/>
    <cellStyle name="Millares 5" xfId="91"/>
    <cellStyle name="Currency" xfId="92"/>
    <cellStyle name="Currency [0]" xfId="93"/>
    <cellStyle name="Neutral" xfId="94"/>
    <cellStyle name="Normal 2" xfId="95"/>
    <cellStyle name="Normal 6" xfId="96"/>
    <cellStyle name="Normal 9" xfId="97"/>
    <cellStyle name="Normal_Hoja1" xfId="98"/>
    <cellStyle name="Notas" xfId="99"/>
    <cellStyle name="Note" xfId="100"/>
    <cellStyle name="Output" xfId="101"/>
    <cellStyle name="Percent" xfId="102"/>
    <cellStyle name="Porcentaje 2" xfId="103"/>
    <cellStyle name="Salida" xfId="104"/>
    <cellStyle name="Texto de advertencia" xfId="105"/>
    <cellStyle name="Texto explicativo" xfId="106"/>
    <cellStyle name="Title" xfId="107"/>
    <cellStyle name="Título" xfId="108"/>
    <cellStyle name="Título 2" xfId="109"/>
    <cellStyle name="Título 3" xfId="110"/>
    <cellStyle name="Total" xfId="111"/>
    <cellStyle name="Warning Text"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76200</xdr:rowOff>
    </xdr:from>
    <xdr:to>
      <xdr:col>1</xdr:col>
      <xdr:colOff>0</xdr:colOff>
      <xdr:row>4</xdr:row>
      <xdr:rowOff>104775</xdr:rowOff>
    </xdr:to>
    <xdr:pic>
      <xdr:nvPicPr>
        <xdr:cNvPr id="1" name="Imagen 1" descr="logo nuevo contraloria"/>
        <xdr:cNvPicPr preferRelativeResize="1">
          <a:picLocks noChangeAspect="1"/>
        </xdr:cNvPicPr>
      </xdr:nvPicPr>
      <xdr:blipFill>
        <a:blip r:embed="rId1"/>
        <a:stretch>
          <a:fillRect/>
        </a:stretch>
      </xdr:blipFill>
      <xdr:spPr>
        <a:xfrm>
          <a:off x="28575" y="238125"/>
          <a:ext cx="866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1209675</xdr:colOff>
      <xdr:row>4</xdr:row>
      <xdr:rowOff>9525</xdr:rowOff>
    </xdr:to>
    <xdr:pic>
      <xdr:nvPicPr>
        <xdr:cNvPr id="1" name="Picture 1" descr="logo nuevo contraloria"/>
        <xdr:cNvPicPr preferRelativeResize="1">
          <a:picLocks noChangeAspect="1"/>
        </xdr:cNvPicPr>
      </xdr:nvPicPr>
      <xdr:blipFill>
        <a:blip r:embed="rId1"/>
        <a:stretch>
          <a:fillRect/>
        </a:stretch>
      </xdr:blipFill>
      <xdr:spPr>
        <a:xfrm>
          <a:off x="57150" y="57150"/>
          <a:ext cx="176212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O74"/>
  <sheetViews>
    <sheetView zoomScale="90" zoomScaleNormal="90" zoomScalePageLayoutView="0" workbookViewId="0" topLeftCell="A1">
      <pane ySplit="12" topLeftCell="A13" activePane="bottomLeft" state="frozen"/>
      <selection pane="topLeft" activeCell="A1" sqref="A1"/>
      <selection pane="bottomLeft" activeCell="K11" sqref="K11"/>
    </sheetView>
  </sheetViews>
  <sheetFormatPr defaultColWidth="11.421875" defaultRowHeight="12.75"/>
  <cols>
    <col min="1" max="1" width="13.421875" style="0" customWidth="1"/>
    <col min="2" max="2" width="27.421875" style="0" customWidth="1"/>
    <col min="3" max="3" width="18.00390625" style="0" customWidth="1"/>
    <col min="4" max="4" width="18.140625" style="0" customWidth="1"/>
    <col min="5" max="5" width="15.7109375" style="0" customWidth="1"/>
    <col min="6" max="6" width="17.421875" style="0" customWidth="1"/>
    <col min="7" max="7" width="17.8515625" style="0" customWidth="1"/>
    <col min="8" max="8" width="17.7109375" style="0" bestFit="1" customWidth="1"/>
    <col min="9" max="9" width="18.7109375" style="0" customWidth="1"/>
    <col min="10" max="10" width="17.421875" style="0" customWidth="1"/>
    <col min="11" max="11" width="18.00390625" style="0" customWidth="1"/>
    <col min="12" max="12" width="25.28125" style="0" customWidth="1"/>
    <col min="13" max="13" width="21.7109375" style="0" bestFit="1" customWidth="1"/>
    <col min="14" max="14" width="20.28125" style="0" bestFit="1" customWidth="1"/>
    <col min="15" max="15" width="5.7109375" style="0" bestFit="1" customWidth="1"/>
  </cols>
  <sheetData>
    <row r="1" spans="1:11" ht="12.75">
      <c r="A1" s="41"/>
      <c r="B1" s="99"/>
      <c r="C1" s="42"/>
      <c r="D1" s="102"/>
      <c r="E1" s="42"/>
      <c r="F1" s="42"/>
      <c r="G1" s="42"/>
      <c r="H1" s="42"/>
      <c r="I1" s="457"/>
      <c r="J1" s="42"/>
      <c r="K1" s="458"/>
    </row>
    <row r="2" spans="1:11" ht="15" customHeight="1">
      <c r="A2" s="92"/>
      <c r="B2" s="11"/>
      <c r="C2" s="12"/>
      <c r="D2" s="13"/>
      <c r="E2" s="12"/>
      <c r="F2" s="12"/>
      <c r="G2" s="12"/>
      <c r="H2" s="472" t="s">
        <v>1</v>
      </c>
      <c r="I2" s="473"/>
      <c r="J2" s="12"/>
      <c r="K2" s="412"/>
    </row>
    <row r="3" spans="1:11" ht="15.75" customHeight="1">
      <c r="A3" s="92"/>
      <c r="B3" s="474" t="s">
        <v>2</v>
      </c>
      <c r="C3" s="475"/>
      <c r="D3" s="476"/>
      <c r="E3" s="12"/>
      <c r="F3" s="12"/>
      <c r="G3" s="12"/>
      <c r="H3" s="472" t="s">
        <v>3</v>
      </c>
      <c r="I3" s="473"/>
      <c r="J3" s="12"/>
      <c r="K3" s="412"/>
    </row>
    <row r="4" spans="1:11" ht="15" customHeight="1">
      <c r="A4" s="92"/>
      <c r="B4" s="11"/>
      <c r="C4" s="12"/>
      <c r="D4" s="13"/>
      <c r="E4" s="12"/>
      <c r="F4" s="12"/>
      <c r="G4" s="12"/>
      <c r="H4" s="472" t="s">
        <v>4</v>
      </c>
      <c r="I4" s="473"/>
      <c r="J4" s="12"/>
      <c r="K4" s="412"/>
    </row>
    <row r="5" spans="1:11" ht="15" customHeight="1">
      <c r="A5" s="92"/>
      <c r="B5" s="11"/>
      <c r="C5" s="12"/>
      <c r="D5" s="13"/>
      <c r="E5" s="12"/>
      <c r="F5" s="12"/>
      <c r="G5" s="12"/>
      <c r="H5" s="472" t="s">
        <v>544</v>
      </c>
      <c r="I5" s="473"/>
      <c r="J5" s="12"/>
      <c r="K5" s="412"/>
    </row>
    <row r="6" spans="1:11" ht="11.25" customHeight="1">
      <c r="A6" s="459"/>
      <c r="B6" s="14"/>
      <c r="C6" s="15"/>
      <c r="D6" s="16"/>
      <c r="E6" s="15"/>
      <c r="F6" s="15"/>
      <c r="G6" s="15"/>
      <c r="H6" s="15"/>
      <c r="I6" s="16"/>
      <c r="J6" s="12"/>
      <c r="K6" s="412"/>
    </row>
    <row r="7" spans="1:11" ht="12.75">
      <c r="A7" s="477" t="s">
        <v>5</v>
      </c>
      <c r="B7" s="478"/>
      <c r="C7" s="478"/>
      <c r="D7" s="478"/>
      <c r="E7" s="478"/>
      <c r="F7" s="478"/>
      <c r="G7" s="478"/>
      <c r="H7" s="478"/>
      <c r="I7" s="478"/>
      <c r="J7" s="12"/>
      <c r="K7" s="412"/>
    </row>
    <row r="8" spans="1:11" ht="12.75">
      <c r="A8" s="470" t="s">
        <v>292</v>
      </c>
      <c r="B8" s="471"/>
      <c r="C8" s="471"/>
      <c r="D8" s="471"/>
      <c r="E8" s="471"/>
      <c r="F8" s="471"/>
      <c r="G8" s="471"/>
      <c r="H8" s="471"/>
      <c r="I8" s="471"/>
      <c r="J8" s="12"/>
      <c r="K8" s="412"/>
    </row>
    <row r="9" spans="1:11" ht="12.75">
      <c r="A9" s="470" t="s">
        <v>95</v>
      </c>
      <c r="B9" s="471"/>
      <c r="C9" s="471"/>
      <c r="D9" s="471"/>
      <c r="E9" s="471"/>
      <c r="F9" s="471"/>
      <c r="G9" s="471"/>
      <c r="H9" s="471"/>
      <c r="I9" s="471"/>
      <c r="J9" s="12"/>
      <c r="K9" s="412"/>
    </row>
    <row r="10" spans="1:11" ht="13.5" thickBot="1">
      <c r="A10" s="435" t="s">
        <v>554</v>
      </c>
      <c r="B10" s="437"/>
      <c r="C10" s="437"/>
      <c r="D10" s="437"/>
      <c r="E10" s="437"/>
      <c r="F10" s="437"/>
      <c r="G10" s="437"/>
      <c r="H10" s="437"/>
      <c r="I10" s="446"/>
      <c r="J10" s="48"/>
      <c r="K10" s="414"/>
    </row>
    <row r="11" spans="1:11" ht="83.25" customHeight="1" thickBot="1">
      <c r="A11" s="85" t="s">
        <v>6</v>
      </c>
      <c r="B11" s="85" t="s">
        <v>7</v>
      </c>
      <c r="C11" s="85" t="s">
        <v>368</v>
      </c>
      <c r="D11" s="85" t="s">
        <v>8</v>
      </c>
      <c r="E11" s="85" t="s">
        <v>548</v>
      </c>
      <c r="F11" s="355" t="s">
        <v>549</v>
      </c>
      <c r="G11" s="355" t="s">
        <v>550</v>
      </c>
      <c r="H11" s="356" t="s">
        <v>551</v>
      </c>
      <c r="I11" s="85" t="s">
        <v>552</v>
      </c>
      <c r="J11" s="86" t="s">
        <v>581</v>
      </c>
      <c r="K11" s="85" t="s">
        <v>582</v>
      </c>
    </row>
    <row r="12" spans="1:11" s="40" customFormat="1" ht="13.5" thickBot="1">
      <c r="A12" s="46">
        <v>1</v>
      </c>
      <c r="B12" s="46">
        <v>2</v>
      </c>
      <c r="C12" s="46">
        <v>3</v>
      </c>
      <c r="D12" s="46">
        <v>4</v>
      </c>
      <c r="E12" s="46">
        <v>5</v>
      </c>
      <c r="F12" s="46">
        <v>6</v>
      </c>
      <c r="G12" s="46">
        <v>7</v>
      </c>
      <c r="H12" s="46">
        <v>8</v>
      </c>
      <c r="I12" s="46">
        <v>9</v>
      </c>
      <c r="J12" s="47">
        <v>10</v>
      </c>
      <c r="K12" s="46">
        <v>11</v>
      </c>
    </row>
    <row r="13" spans="1:11" s="57" customFormat="1" ht="30.75" customHeight="1" thickBot="1">
      <c r="A13" s="54">
        <v>31102</v>
      </c>
      <c r="B13" s="49" t="s">
        <v>10</v>
      </c>
      <c r="C13" s="56">
        <f aca="true" t="shared" si="0" ref="C13:K13">SUM(C14:C15)</f>
        <v>880000000</v>
      </c>
      <c r="D13" s="56">
        <f t="shared" si="0"/>
        <v>992834950</v>
      </c>
      <c r="E13" s="56">
        <f t="shared" si="0"/>
        <v>144300000</v>
      </c>
      <c r="F13" s="56">
        <f t="shared" si="0"/>
        <v>848534950</v>
      </c>
      <c r="G13" s="56">
        <f t="shared" si="0"/>
        <v>0</v>
      </c>
      <c r="H13" s="56">
        <f t="shared" si="0"/>
        <v>735700000</v>
      </c>
      <c r="I13" s="56">
        <f t="shared" si="0"/>
        <v>-112834950</v>
      </c>
      <c r="J13" s="56">
        <f t="shared" si="0"/>
        <v>649614476</v>
      </c>
      <c r="K13" s="56">
        <f t="shared" si="0"/>
        <v>230385524</v>
      </c>
    </row>
    <row r="14" spans="1:11" s="57" customFormat="1" ht="21.75" customHeight="1">
      <c r="A14" s="58">
        <v>311020301</v>
      </c>
      <c r="B14" s="368" t="s">
        <v>9</v>
      </c>
      <c r="C14" s="375">
        <v>800000000</v>
      </c>
      <c r="D14" s="357">
        <f>'PAA 2015 A 31-01-2015'!I17+'PAA 2015 A 31-01-2015'!I20+'PAA 2015 A 31-01-2015'!I44+'PAA 2015 A 31-01-2015'!I45+'PAA 2015 A 31-01-2015'!I46+'PAA 2015 A 31-01-2015'!I64+'PAA 2015 A 31-01-2015'!I65+'PAA 2015 A 31-01-2015'!I66+'PAA 2015 A 31-01-2015'!I67+'PAA 2015 A 31-01-2015'!I68+'PAA 2015 A 31-01-2015'!I69+'PAA 2015 A 31-01-2015'!I70+'PAA 2015 A 31-01-2015'!I71+'PAA 2015 A 31-01-2015'!I72+'PAA 2015 A 31-01-2015'!I73+'PAA 2015 A 31-01-2015'!I74+'PAA 2015 A 31-01-2015'!I75+'PAA 2015 A 31-01-2015'!I76+'PAA 2015 A 31-01-2015'!I77+'PAA 2015 A 31-01-2015'!I78+'PAA 2015 A 31-01-2015'!I96+'PAA 2015 A 31-01-2015'!I128+'PAA 2015 A 31-01-2015'!I129</f>
        <v>992834950</v>
      </c>
      <c r="E14" s="357">
        <f>'PAA 2015 A 31-01-2015'!J17+'PAA 2015 A 31-01-2015'!J20+'PAA 2015 A 31-01-2015'!J44+'PAA 2015 A 31-01-2015'!J45+'PAA 2015 A 31-01-2015'!J46+'PAA 2015 A 31-01-2015'!J64+'PAA 2015 A 31-01-2015'!J65+'PAA 2015 A 31-01-2015'!J66+'PAA 2015 A 31-01-2015'!J67+'PAA 2015 A 31-01-2015'!J68+'PAA 2015 A 31-01-2015'!J69+'PAA 2015 A 31-01-2015'!J70+'PAA 2015 A 31-01-2015'!J71+'PAA 2015 A 31-01-2015'!J72+'PAA 2015 A 31-01-2015'!J73+'PAA 2015 A 31-01-2015'!J74+'PAA 2015 A 31-01-2015'!J75+'PAA 2015 A 31-01-2015'!J76+'PAA 2015 A 31-01-2015'!J77+'PAA 2015 A 31-01-2015'!J78+'PAA 2015 A 31-01-2015'!J96+'PAA 2015 A 31-01-2015'!J128+'PAA 2015 A 31-01-2015'!J129</f>
        <v>144300000</v>
      </c>
      <c r="F14" s="357">
        <f>D14-E14</f>
        <v>848534950</v>
      </c>
      <c r="G14" s="357"/>
      <c r="H14" s="357">
        <f>C14-E14-G14</f>
        <v>655700000</v>
      </c>
      <c r="I14" s="357">
        <f>C14-D14</f>
        <v>-192834950</v>
      </c>
      <c r="J14" s="358">
        <v>569614476</v>
      </c>
      <c r="K14" s="376">
        <f>C14-J14</f>
        <v>230385524</v>
      </c>
    </row>
    <row r="15" spans="1:11" s="57" customFormat="1" ht="30.75" thickBot="1">
      <c r="A15" s="61">
        <v>3110204</v>
      </c>
      <c r="B15" s="62" t="s">
        <v>237</v>
      </c>
      <c r="C15" s="63">
        <v>80000000</v>
      </c>
      <c r="D15" s="224">
        <v>0</v>
      </c>
      <c r="E15" s="224">
        <v>0</v>
      </c>
      <c r="F15" s="96">
        <f>D15-E15</f>
        <v>0</v>
      </c>
      <c r="G15" s="359"/>
      <c r="H15" s="357">
        <f>C15-E15-G15</f>
        <v>80000000</v>
      </c>
      <c r="I15" s="96">
        <f>C15-D15</f>
        <v>80000000</v>
      </c>
      <c r="J15" s="360">
        <v>80000000</v>
      </c>
      <c r="K15" s="377">
        <f>C15-J15</f>
        <v>0</v>
      </c>
    </row>
    <row r="16" spans="1:11" s="57" customFormat="1" ht="16.5" thickBot="1">
      <c r="A16" s="54">
        <v>312</v>
      </c>
      <c r="B16" s="55" t="s">
        <v>11</v>
      </c>
      <c r="C16" s="64">
        <f>SUM(C17:C41)-(C17+C23+C28+C30+C32+C38)</f>
        <v>5008000000</v>
      </c>
      <c r="D16" s="64">
        <f>SUM(D17:D41)-(D17+D23+D28+D30+D32+D38)</f>
        <v>3433733847</v>
      </c>
      <c r="E16" s="64">
        <f aca="true" t="shared" si="1" ref="E16:K16">SUM(E17:E41)-(E17+E23+E28+E30+E32+E38)</f>
        <v>40970000</v>
      </c>
      <c r="F16" s="64">
        <f t="shared" si="1"/>
        <v>3392763847</v>
      </c>
      <c r="G16" s="64">
        <f t="shared" si="1"/>
        <v>19646136</v>
      </c>
      <c r="H16" s="64">
        <f t="shared" si="1"/>
        <v>4947383864</v>
      </c>
      <c r="I16" s="64">
        <f t="shared" si="1"/>
        <v>1574266153</v>
      </c>
      <c r="J16" s="64">
        <f t="shared" si="1"/>
        <v>4540944054</v>
      </c>
      <c r="K16" s="64">
        <f t="shared" si="1"/>
        <v>467055946</v>
      </c>
    </row>
    <row r="17" spans="1:11" s="57" customFormat="1" ht="16.5" thickBot="1">
      <c r="A17" s="54">
        <v>31201</v>
      </c>
      <c r="B17" s="65" t="s">
        <v>100</v>
      </c>
      <c r="C17" s="64">
        <f aca="true" t="shared" si="2" ref="C17:K17">SUM(C18:C22)</f>
        <v>1024000000</v>
      </c>
      <c r="D17" s="64">
        <f t="shared" si="2"/>
        <v>647934812</v>
      </c>
      <c r="E17" s="64">
        <f t="shared" si="2"/>
        <v>0</v>
      </c>
      <c r="F17" s="64">
        <f t="shared" si="2"/>
        <v>647934812</v>
      </c>
      <c r="G17" s="64">
        <f t="shared" si="2"/>
        <v>0</v>
      </c>
      <c r="H17" s="64">
        <f t="shared" si="2"/>
        <v>1024000000</v>
      </c>
      <c r="I17" s="64">
        <f t="shared" si="2"/>
        <v>376065188</v>
      </c>
      <c r="J17" s="64">
        <f t="shared" si="2"/>
        <v>925000000</v>
      </c>
      <c r="K17" s="64">
        <f t="shared" si="2"/>
        <v>99000000</v>
      </c>
    </row>
    <row r="18" spans="1:11" s="57" customFormat="1" ht="15">
      <c r="A18" s="61">
        <v>3120101</v>
      </c>
      <c r="B18" s="59" t="s">
        <v>12</v>
      </c>
      <c r="C18" s="378">
        <v>104000000</v>
      </c>
      <c r="D18" s="379">
        <f>'PAA 2015 A 31-01-2015'!I21</f>
        <v>104000000</v>
      </c>
      <c r="E18" s="379">
        <f>'PAA 2015 A 31-01-2015'!J21</f>
        <v>0</v>
      </c>
      <c r="F18" s="96">
        <f aca="true" t="shared" si="3" ref="F18:F41">D18-E18</f>
        <v>104000000</v>
      </c>
      <c r="G18" s="379"/>
      <c r="H18" s="357">
        <f>C18-E18-G18</f>
        <v>104000000</v>
      </c>
      <c r="I18" s="60">
        <f>C18-D18</f>
        <v>0</v>
      </c>
      <c r="J18" s="361">
        <v>104000000</v>
      </c>
      <c r="K18" s="377">
        <f>C18-J18</f>
        <v>0</v>
      </c>
    </row>
    <row r="19" spans="1:11" s="57" customFormat="1" ht="15">
      <c r="A19" s="58">
        <v>3120102</v>
      </c>
      <c r="B19" s="369" t="s">
        <v>252</v>
      </c>
      <c r="C19" s="380">
        <v>300000000</v>
      </c>
      <c r="D19" s="381">
        <f>'PAA 2015 A 31-01-2015'!I12+'PAA 2015 A 31-01-2015'!I13+'PAA 2015 A 31-01-2015'!I86+'PAA 2015 A 31-01-2015'!I87</f>
        <v>198900000</v>
      </c>
      <c r="E19" s="381">
        <f>'PAA 2015 A 31-01-2015'!J12+'PAA 2015 A 31-01-2015'!J13+'PAA 2015 A 31-01-2015'!J86+'PAA 2015 A 31-01-2015'!J87</f>
        <v>0</v>
      </c>
      <c r="F19" s="96">
        <f t="shared" si="3"/>
        <v>198900000</v>
      </c>
      <c r="G19" s="379"/>
      <c r="H19" s="357">
        <f>C19-E19-G19</f>
        <v>300000000</v>
      </c>
      <c r="I19" s="357">
        <f>C19-D19</f>
        <v>101100000</v>
      </c>
      <c r="J19" s="361">
        <v>290000000</v>
      </c>
      <c r="K19" s="377">
        <f>C19-J19</f>
        <v>10000000</v>
      </c>
    </row>
    <row r="20" spans="1:11" s="57" customFormat="1" ht="30">
      <c r="A20" s="58">
        <v>3120103</v>
      </c>
      <c r="B20" s="62" t="s">
        <v>13</v>
      </c>
      <c r="C20" s="380">
        <v>220000000</v>
      </c>
      <c r="D20" s="381">
        <f>'PAA 2015 A 31-01-2015'!I84+'PAA 2015 A 31-01-2015'!I85</f>
        <v>195000000</v>
      </c>
      <c r="E20" s="381">
        <f>'PAA 2015 A 31-01-2015'!J84+'PAA 2015 A 31-01-2015'!J85</f>
        <v>0</v>
      </c>
      <c r="F20" s="96">
        <f t="shared" si="3"/>
        <v>195000000</v>
      </c>
      <c r="G20" s="379"/>
      <c r="H20" s="357">
        <f>C20-E20-G20</f>
        <v>220000000</v>
      </c>
      <c r="I20" s="60">
        <f>C20-D20</f>
        <v>25000000</v>
      </c>
      <c r="J20" s="361">
        <v>220000000</v>
      </c>
      <c r="K20" s="377">
        <f>C20-J20</f>
        <v>0</v>
      </c>
    </row>
    <row r="21" spans="1:11" s="57" customFormat="1" ht="15">
      <c r="A21" s="58">
        <v>3120104</v>
      </c>
      <c r="B21" s="62" t="s">
        <v>14</v>
      </c>
      <c r="C21" s="380">
        <v>400000000</v>
      </c>
      <c r="D21" s="381">
        <f>'PAA 2015 A 31-01-2015'!I14+'PAA 2015 A 31-01-2015'!I82+'PAA 2015 A 31-01-2015'!I83</f>
        <v>150034812</v>
      </c>
      <c r="E21" s="381">
        <f>'PAA 2015 A 31-01-2015'!J14+'PAA 2015 A 31-01-2015'!J82+'PAA 2015 A 31-01-2015'!J83</f>
        <v>0</v>
      </c>
      <c r="F21" s="96">
        <f t="shared" si="3"/>
        <v>150034812</v>
      </c>
      <c r="G21" s="379"/>
      <c r="H21" s="357">
        <f>C21-E21-G21</f>
        <v>400000000</v>
      </c>
      <c r="I21" s="60">
        <f>C21-D21</f>
        <v>249965188</v>
      </c>
      <c r="J21" s="361">
        <v>311000000</v>
      </c>
      <c r="K21" s="377">
        <f>C21-J21</f>
        <v>89000000</v>
      </c>
    </row>
    <row r="22" spans="1:11" s="57" customFormat="1" ht="15.75" thickBot="1">
      <c r="A22" s="66">
        <v>312010500</v>
      </c>
      <c r="B22" s="67" t="s">
        <v>109</v>
      </c>
      <c r="C22" s="373">
        <v>0</v>
      </c>
      <c r="D22" s="362">
        <v>0</v>
      </c>
      <c r="E22" s="362">
        <v>0</v>
      </c>
      <c r="F22" s="96">
        <f t="shared" si="3"/>
        <v>0</v>
      </c>
      <c r="G22" s="374"/>
      <c r="H22" s="357">
        <f>C22-E22-G22</f>
        <v>0</v>
      </c>
      <c r="I22" s="60">
        <f>C22-D22</f>
        <v>0</v>
      </c>
      <c r="J22" s="382">
        <v>0</v>
      </c>
      <c r="K22" s="377">
        <f>C22-J22</f>
        <v>0</v>
      </c>
    </row>
    <row r="23" spans="1:11" s="57" customFormat="1" ht="30.75" customHeight="1" thickBot="1">
      <c r="A23" s="54">
        <v>31202</v>
      </c>
      <c r="B23" s="55" t="s">
        <v>111</v>
      </c>
      <c r="C23" s="64">
        <f>SUM(C24:C41)-(C28+C30+C32+C38)</f>
        <v>3984000000</v>
      </c>
      <c r="D23" s="64">
        <f>SUM(D24:D41)-(D28+D30+D32+D38)</f>
        <v>2785799035</v>
      </c>
      <c r="E23" s="64">
        <f aca="true" t="shared" si="4" ref="E23:K23">SUM(E24:E41)-(E28+E30+E32+E38)</f>
        <v>40970000</v>
      </c>
      <c r="F23" s="64">
        <f t="shared" si="4"/>
        <v>2744829035</v>
      </c>
      <c r="G23" s="64">
        <f t="shared" si="4"/>
        <v>19646136</v>
      </c>
      <c r="H23" s="64">
        <f t="shared" si="4"/>
        <v>3923383864</v>
      </c>
      <c r="I23" s="64">
        <f t="shared" si="4"/>
        <v>1198200965</v>
      </c>
      <c r="J23" s="64">
        <f t="shared" si="4"/>
        <v>3615944054</v>
      </c>
      <c r="K23" s="64">
        <f t="shared" si="4"/>
        <v>368055946</v>
      </c>
    </row>
    <row r="24" spans="1:11" s="57" customFormat="1" ht="15">
      <c r="A24" s="61">
        <v>3120201</v>
      </c>
      <c r="B24" s="68" t="s">
        <v>263</v>
      </c>
      <c r="C24" s="378">
        <v>240000000</v>
      </c>
      <c r="D24" s="379">
        <f>'PAA 2015 A 31-01-2015'!I92</f>
        <v>67763520</v>
      </c>
      <c r="E24" s="379">
        <f>'PAA 2015 A 31-01-2015'!J92</f>
        <v>0</v>
      </c>
      <c r="F24" s="96">
        <f t="shared" si="3"/>
        <v>67763520</v>
      </c>
      <c r="G24" s="357">
        <f>'ADICIONES A 31-01-2015'!H9</f>
        <v>3677128</v>
      </c>
      <c r="H24" s="357">
        <f>C24-E24-G24</f>
        <v>236322872</v>
      </c>
      <c r="I24" s="60">
        <f>C24-D24</f>
        <v>172236480</v>
      </c>
      <c r="J24" s="361">
        <v>168559352</v>
      </c>
      <c r="K24" s="377">
        <f>C24-J24</f>
        <v>71440648</v>
      </c>
    </row>
    <row r="25" spans="1:11" s="57" customFormat="1" ht="17.25" customHeight="1">
      <c r="A25" s="58">
        <v>3120202</v>
      </c>
      <c r="B25" s="69" t="s">
        <v>15</v>
      </c>
      <c r="C25" s="380">
        <v>160000000</v>
      </c>
      <c r="D25" s="381">
        <f>'PAA 2015 A 31-01-2015'!I18</f>
        <v>90000000</v>
      </c>
      <c r="E25" s="381">
        <f>'PAA 2015 A 31-01-2015'!J18</f>
        <v>0</v>
      </c>
      <c r="F25" s="96">
        <f t="shared" si="3"/>
        <v>90000000</v>
      </c>
      <c r="G25" s="379"/>
      <c r="H25" s="357">
        <f>C25-E25-G25</f>
        <v>160000000</v>
      </c>
      <c r="I25" s="60">
        <f>C25-D25</f>
        <v>70000000</v>
      </c>
      <c r="J25" s="361">
        <v>155817422</v>
      </c>
      <c r="K25" s="377">
        <f>C25-J25</f>
        <v>4182578</v>
      </c>
    </row>
    <row r="26" spans="1:11" s="57" customFormat="1" ht="30">
      <c r="A26" s="58">
        <v>3120203</v>
      </c>
      <c r="B26" s="70" t="s">
        <v>255</v>
      </c>
      <c r="C26" s="373">
        <v>300000000</v>
      </c>
      <c r="D26" s="362">
        <f>'PAA 2015 A 31-01-2015'!I88+'PAA 2015 A 31-01-2015'!I89+'PAA 2015 A 31-01-2015'!I112</f>
        <v>88033480</v>
      </c>
      <c r="E26" s="362">
        <f>'PAA 2015 A 31-01-2015'!J88+'PAA 2015 A 31-01-2015'!J89+'PAA 2015 A 31-01-2015'!J112</f>
        <v>0</v>
      </c>
      <c r="F26" s="96">
        <f t="shared" si="3"/>
        <v>88033480</v>
      </c>
      <c r="G26" s="96">
        <f>'ADICIONES A 31-01-2015'!H10</f>
        <v>14003288</v>
      </c>
      <c r="H26" s="357">
        <f>C26-E26-G26</f>
        <v>285996712</v>
      </c>
      <c r="I26" s="60">
        <f>C26-D26</f>
        <v>211966520</v>
      </c>
      <c r="J26" s="361">
        <v>211047859</v>
      </c>
      <c r="K26" s="377">
        <f>C26-J26</f>
        <v>88952141</v>
      </c>
    </row>
    <row r="27" spans="1:11" s="57" customFormat="1" ht="15">
      <c r="A27" s="66">
        <v>3120204</v>
      </c>
      <c r="B27" s="370" t="s">
        <v>16</v>
      </c>
      <c r="C27" s="373">
        <v>134000000</v>
      </c>
      <c r="D27" s="383">
        <f>'PAA 2015 A 31-01-2015'!I47+'PAA 2015 A 31-01-2015'!I49+'PAA 2015 A 31-01-2015'!I50+'PAA 2015 A 31-01-2015'!I51+'PAA 2015 A 31-01-2015'!I52+'PAA 2015 A 31-01-2015'!I90</f>
        <v>147500000</v>
      </c>
      <c r="E27" s="383">
        <f>'PAA 2015 A 31-01-2015'!J47+'PAA 2015 A 31-01-2015'!J49+'PAA 2015 A 31-01-2015'!J50+'PAA 2015 A 31-01-2015'!J51+'PAA 2015 A 31-01-2015'!J52+'PAA 2015 A 31-01-2015'!J90</f>
        <v>970000</v>
      </c>
      <c r="F27" s="96">
        <f t="shared" si="3"/>
        <v>146530000</v>
      </c>
      <c r="G27" s="96"/>
      <c r="H27" s="357">
        <f>C27-E27-G27</f>
        <v>133030000</v>
      </c>
      <c r="I27" s="357">
        <f>C27-D27</f>
        <v>-13500000</v>
      </c>
      <c r="J27" s="358">
        <v>103030000</v>
      </c>
      <c r="K27" s="376">
        <f>C27-J27</f>
        <v>30970000</v>
      </c>
    </row>
    <row r="28" spans="1:11" s="57" customFormat="1" ht="31.5">
      <c r="A28" s="71">
        <v>3120205</v>
      </c>
      <c r="B28" s="72" t="s">
        <v>17</v>
      </c>
      <c r="C28" s="384">
        <f aca="true" t="shared" si="5" ref="C28:K28">SUM(C29)</f>
        <v>1900000000</v>
      </c>
      <c r="D28" s="385">
        <f t="shared" si="5"/>
        <v>1137392400</v>
      </c>
      <c r="E28" s="386">
        <f t="shared" si="5"/>
        <v>0</v>
      </c>
      <c r="F28" s="387">
        <f t="shared" si="5"/>
        <v>1137392400</v>
      </c>
      <c r="G28" s="387">
        <f t="shared" si="5"/>
        <v>0</v>
      </c>
      <c r="H28" s="387">
        <f t="shared" si="5"/>
        <v>1900000000</v>
      </c>
      <c r="I28" s="387">
        <f t="shared" si="5"/>
        <v>762607600</v>
      </c>
      <c r="J28" s="387">
        <f t="shared" si="5"/>
        <v>1769455141</v>
      </c>
      <c r="K28" s="388">
        <f t="shared" si="5"/>
        <v>130544859</v>
      </c>
    </row>
    <row r="29" spans="1:11" s="57" customFormat="1" ht="17.25" customHeight="1">
      <c r="A29" s="61">
        <v>312020501</v>
      </c>
      <c r="B29" s="62" t="s">
        <v>112</v>
      </c>
      <c r="C29" s="373">
        <v>1900000000</v>
      </c>
      <c r="D29" s="362">
        <f>'PAA 2015 A 31-01-2015'!I15+'PAA 2015 A 31-01-2015'!I43+'PAA 2015 A 31-01-2015'!I91+'PAA 2015 A 31-01-2015'!I93+'PAA 2015 A 31-01-2015'!I94+'PAA 2015 A 31-01-2015'!I95+'PAA 2015 A 31-01-2015'!I113</f>
        <v>1137392400</v>
      </c>
      <c r="E29" s="362">
        <f>'PAA 2015 A 31-01-2015'!J15+'PAA 2015 A 31-01-2015'!J43+'PAA 2015 A 31-01-2015'!J91+'PAA 2015 A 31-01-2015'!J93+'PAA 2015 A 31-01-2015'!J94+'PAA 2015 A 31-01-2015'!J95+'PAA 2015 A 31-01-2015'!J113</f>
        <v>0</v>
      </c>
      <c r="F29" s="96">
        <f t="shared" si="3"/>
        <v>1137392400</v>
      </c>
      <c r="G29" s="374"/>
      <c r="H29" s="357">
        <f>C29-E29-G29</f>
        <v>1900000000</v>
      </c>
      <c r="I29" s="60">
        <f>C29-D29</f>
        <v>762607600</v>
      </c>
      <c r="J29" s="363">
        <v>1769455141</v>
      </c>
      <c r="K29" s="377">
        <f>C29-J29</f>
        <v>130544859</v>
      </c>
    </row>
    <row r="30" spans="1:11" s="57" customFormat="1" ht="15.75">
      <c r="A30" s="71">
        <v>3120206</v>
      </c>
      <c r="B30" s="72" t="s">
        <v>18</v>
      </c>
      <c r="C30" s="384">
        <f aca="true" t="shared" si="6" ref="C30:K30">SUM(C31)</f>
        <v>324000000</v>
      </c>
      <c r="D30" s="385">
        <f t="shared" si="6"/>
        <v>290000000</v>
      </c>
      <c r="E30" s="386">
        <f t="shared" si="6"/>
        <v>0</v>
      </c>
      <c r="F30" s="387">
        <f t="shared" si="6"/>
        <v>290000000</v>
      </c>
      <c r="G30" s="387">
        <f t="shared" si="6"/>
        <v>0</v>
      </c>
      <c r="H30" s="387">
        <f t="shared" si="6"/>
        <v>324000000</v>
      </c>
      <c r="I30" s="387">
        <f t="shared" si="6"/>
        <v>34000000</v>
      </c>
      <c r="J30" s="387">
        <f t="shared" si="6"/>
        <v>324000000</v>
      </c>
      <c r="K30" s="388">
        <f t="shared" si="6"/>
        <v>0</v>
      </c>
    </row>
    <row r="31" spans="1:11" s="57" customFormat="1" ht="15.75" customHeight="1">
      <c r="A31" s="58">
        <v>312020601</v>
      </c>
      <c r="B31" s="62" t="s">
        <v>117</v>
      </c>
      <c r="C31" s="373">
        <v>324000000</v>
      </c>
      <c r="D31" s="373">
        <f>'PAA 2015 A 31-01-2015'!I16</f>
        <v>290000000</v>
      </c>
      <c r="E31" s="373">
        <f>'PAA 2015 A 31-01-2015'!J16</f>
        <v>0</v>
      </c>
      <c r="F31" s="96">
        <f t="shared" si="3"/>
        <v>290000000</v>
      </c>
      <c r="G31" s="389"/>
      <c r="H31" s="357">
        <f>C31-E31-G31</f>
        <v>324000000</v>
      </c>
      <c r="I31" s="60">
        <f>C31-D31</f>
        <v>34000000</v>
      </c>
      <c r="J31" s="363">
        <v>324000000</v>
      </c>
      <c r="K31" s="377">
        <f>C31-J31</f>
        <v>0</v>
      </c>
    </row>
    <row r="32" spans="1:11" s="57" customFormat="1" ht="15.75">
      <c r="A32" s="71">
        <v>3120209</v>
      </c>
      <c r="B32" s="72" t="s">
        <v>19</v>
      </c>
      <c r="C32" s="387">
        <f aca="true" t="shared" si="7" ref="C32:K32">SUM(C33:C34)</f>
        <v>205000000</v>
      </c>
      <c r="D32" s="387">
        <f t="shared" si="7"/>
        <v>205000000</v>
      </c>
      <c r="E32" s="387">
        <f t="shared" si="7"/>
        <v>0</v>
      </c>
      <c r="F32" s="387">
        <f t="shared" si="7"/>
        <v>205000000</v>
      </c>
      <c r="G32" s="387">
        <f t="shared" si="7"/>
        <v>0</v>
      </c>
      <c r="H32" s="387">
        <f t="shared" si="7"/>
        <v>205000000</v>
      </c>
      <c r="I32" s="387">
        <f t="shared" si="7"/>
        <v>0</v>
      </c>
      <c r="J32" s="387">
        <f t="shared" si="7"/>
        <v>205000000</v>
      </c>
      <c r="K32" s="387">
        <f t="shared" si="7"/>
        <v>0</v>
      </c>
    </row>
    <row r="33" spans="1:11" s="57" customFormat="1" ht="14.25" customHeight="1">
      <c r="A33" s="58">
        <v>312020901</v>
      </c>
      <c r="B33" s="59" t="s">
        <v>244</v>
      </c>
      <c r="C33" s="390">
        <v>155000000</v>
      </c>
      <c r="D33" s="390">
        <f>'PAA 2015 A 31-01-2015'!I80+'PAA 2015 A 31-01-2015'!I81</f>
        <v>155000000</v>
      </c>
      <c r="E33" s="390">
        <f>'PAA 2015 A 31-01-2015'!J80+'PAA 2015 A 31-01-2015'!J81</f>
        <v>0</v>
      </c>
      <c r="F33" s="96">
        <f t="shared" si="3"/>
        <v>155000000</v>
      </c>
      <c r="G33" s="390"/>
      <c r="H33" s="357">
        <f>C33-E33-G33</f>
        <v>155000000</v>
      </c>
      <c r="I33" s="60">
        <f aca="true" t="shared" si="8" ref="I33:I44">C33-D33</f>
        <v>0</v>
      </c>
      <c r="J33" s="363">
        <v>155000000</v>
      </c>
      <c r="K33" s="377">
        <f>C33-J33</f>
        <v>0</v>
      </c>
    </row>
    <row r="34" spans="1:11" s="57" customFormat="1" ht="14.25" customHeight="1">
      <c r="A34" s="58">
        <v>312020902</v>
      </c>
      <c r="B34" s="62" t="s">
        <v>239</v>
      </c>
      <c r="C34" s="391">
        <v>50000000</v>
      </c>
      <c r="D34" s="391">
        <f>'PAA 2015 A 31-01-2015'!I79</f>
        <v>50000000</v>
      </c>
      <c r="E34" s="391">
        <f>'PAA 2015 A 31-01-2015'!J79</f>
        <v>0</v>
      </c>
      <c r="F34" s="96">
        <f t="shared" si="3"/>
        <v>50000000</v>
      </c>
      <c r="G34" s="390"/>
      <c r="H34" s="357">
        <f>C34-E34-G34</f>
        <v>50000000</v>
      </c>
      <c r="I34" s="60">
        <f t="shared" si="8"/>
        <v>0</v>
      </c>
      <c r="J34" s="363">
        <v>50000000</v>
      </c>
      <c r="K34" s="377">
        <f>C34-J34</f>
        <v>0</v>
      </c>
    </row>
    <row r="35" spans="1:11" s="57" customFormat="1" ht="14.25" customHeight="1">
      <c r="A35" s="58">
        <v>3120210</v>
      </c>
      <c r="B35" s="369" t="s">
        <v>20</v>
      </c>
      <c r="C35" s="391">
        <v>450000000</v>
      </c>
      <c r="D35" s="392">
        <f>'PAA 2015 A 31-01-2015'!I22+'PAA 2015 A 31-01-2015'!I23+'PAA 2015 A 31-01-2015'!I24+'PAA 2015 A 31-01-2015'!I25+'PAA 2015 A 31-01-2015'!I26+'PAA 2015 A 31-01-2015'!I27+'PAA 2015 A 31-01-2015'!I28+'PAA 2015 A 31-01-2015'!I29+'PAA 2015 A 31-01-2015'!I30+'PAA 2015 A 31-01-2015'!I31+'PAA 2015 A 31-01-2015'!I32+'PAA 2015 A 31-01-2015'!I33+'PAA 2015 A 31-01-2015'!I34+'PAA 2015 A 31-01-2015'!I35</f>
        <v>531500000</v>
      </c>
      <c r="E35" s="392">
        <f>'PAA 2015 A 31-01-2015'!J22+'PAA 2015 A 31-01-2015'!J23+'PAA 2015 A 31-01-2015'!J24+'PAA 2015 A 31-01-2015'!J25+'PAA 2015 A 31-01-2015'!J26+'PAA 2015 A 31-01-2015'!J27+'PAA 2015 A 31-01-2015'!J28+'PAA 2015 A 31-01-2015'!J29+'PAA 2015 A 31-01-2015'!J30+'PAA 2015 A 31-01-2015'!J31+'PAA 2015 A 31-01-2015'!J32+'PAA 2015 A 31-01-2015'!J33+'PAA 2015 A 31-01-2015'!J34+'PAA 2015 A 31-01-2015'!J35</f>
        <v>0</v>
      </c>
      <c r="F35" s="96">
        <f t="shared" si="3"/>
        <v>531500000</v>
      </c>
      <c r="G35" s="393"/>
      <c r="H35" s="357">
        <f>C35-E35-G35</f>
        <v>450000000</v>
      </c>
      <c r="I35" s="357">
        <f t="shared" si="8"/>
        <v>-81500000</v>
      </c>
      <c r="J35" s="364">
        <v>450000000</v>
      </c>
      <c r="K35" s="376">
        <f>C35-J35</f>
        <v>0</v>
      </c>
    </row>
    <row r="36" spans="1:11" s="57" customFormat="1" ht="14.25" customHeight="1">
      <c r="A36" s="58">
        <v>3120211</v>
      </c>
      <c r="B36" s="62" t="s">
        <v>203</v>
      </c>
      <c r="C36" s="391">
        <v>0</v>
      </c>
      <c r="D36" s="391">
        <v>0</v>
      </c>
      <c r="E36" s="391">
        <v>0</v>
      </c>
      <c r="F36" s="96">
        <f t="shared" si="3"/>
        <v>0</v>
      </c>
      <c r="G36" s="390"/>
      <c r="H36" s="357">
        <f>C36-E36-G36</f>
        <v>0</v>
      </c>
      <c r="I36" s="357">
        <f t="shared" si="8"/>
        <v>0</v>
      </c>
      <c r="J36" s="363">
        <v>0</v>
      </c>
      <c r="K36" s="377">
        <f>C36-J36</f>
        <v>0</v>
      </c>
    </row>
    <row r="37" spans="1:11" s="57" customFormat="1" ht="18.75" customHeight="1" thickBot="1">
      <c r="A37" s="73">
        <v>3120212</v>
      </c>
      <c r="B37" s="74" t="s">
        <v>21</v>
      </c>
      <c r="C37" s="394">
        <v>161000000</v>
      </c>
      <c r="D37" s="394">
        <f>'PAA 2015 A 31-01-2015'!I36+'PAA 2015 A 31-01-2015'!I37+'PAA 2015 A 31-01-2015'!I38+'PAA 2015 A 31-01-2015'!I39+'PAA 2015 A 31-01-2015'!I40+'PAA 2015 A 31-01-2015'!I41+'PAA 2015 A 31-01-2015'!I42</f>
        <v>128609635</v>
      </c>
      <c r="E37" s="394">
        <f>'PAA 2015 A 31-01-2015'!J36+'PAA 2015 A 31-01-2015'!J37+'PAA 2015 A 31-01-2015'!J38+'PAA 2015 A 31-01-2015'!J39+'PAA 2015 A 31-01-2015'!J40+'PAA 2015 A 31-01-2015'!J41+'PAA 2015 A 31-01-2015'!J42</f>
        <v>40000000</v>
      </c>
      <c r="F37" s="96">
        <f t="shared" si="3"/>
        <v>88609635</v>
      </c>
      <c r="G37" s="395">
        <f>'ADICIONES A 31-01-2015'!H7</f>
        <v>1965720</v>
      </c>
      <c r="H37" s="357">
        <f>C37-E37-G37</f>
        <v>119034280</v>
      </c>
      <c r="I37" s="75">
        <f t="shared" si="8"/>
        <v>32390365</v>
      </c>
      <c r="J37" s="365">
        <v>119034280</v>
      </c>
      <c r="K37" s="377">
        <f>C37-J37</f>
        <v>41965720</v>
      </c>
    </row>
    <row r="38" spans="1:11" s="57" customFormat="1" ht="35.25" customHeight="1" thickBot="1">
      <c r="A38" s="76">
        <v>3120213</v>
      </c>
      <c r="B38" s="77" t="s">
        <v>22</v>
      </c>
      <c r="C38" s="78">
        <f aca="true" t="shared" si="9" ref="C38:K38">SUM(C39)</f>
        <v>10000000</v>
      </c>
      <c r="D38" s="78">
        <f t="shared" si="9"/>
        <v>0</v>
      </c>
      <c r="E38" s="78">
        <f t="shared" si="9"/>
        <v>0</v>
      </c>
      <c r="F38" s="78">
        <f t="shared" si="9"/>
        <v>0</v>
      </c>
      <c r="G38" s="78">
        <f t="shared" si="9"/>
        <v>0</v>
      </c>
      <c r="H38" s="78">
        <f t="shared" si="9"/>
        <v>10000000</v>
      </c>
      <c r="I38" s="78">
        <f t="shared" si="9"/>
        <v>10000000</v>
      </c>
      <c r="J38" s="78">
        <f t="shared" si="9"/>
        <v>10000000</v>
      </c>
      <c r="K38" s="78">
        <f t="shared" si="9"/>
        <v>0</v>
      </c>
    </row>
    <row r="39" spans="1:11" s="57" customFormat="1" ht="30">
      <c r="A39" s="79">
        <v>312021399</v>
      </c>
      <c r="B39" s="80" t="s">
        <v>31</v>
      </c>
      <c r="C39" s="390">
        <v>10000000</v>
      </c>
      <c r="D39" s="390">
        <v>0</v>
      </c>
      <c r="E39" s="390">
        <v>0</v>
      </c>
      <c r="F39" s="96">
        <f t="shared" si="3"/>
        <v>0</v>
      </c>
      <c r="G39" s="390"/>
      <c r="H39" s="357">
        <f>C39-E39-G39</f>
        <v>10000000</v>
      </c>
      <c r="I39" s="60">
        <f t="shared" si="8"/>
        <v>10000000</v>
      </c>
      <c r="J39" s="363">
        <v>10000000</v>
      </c>
      <c r="K39" s="377">
        <f>C39-J39</f>
        <v>0</v>
      </c>
    </row>
    <row r="40" spans="1:11" s="57" customFormat="1" ht="18" customHeight="1">
      <c r="A40" s="58">
        <v>3120217</v>
      </c>
      <c r="B40" s="62" t="s">
        <v>205</v>
      </c>
      <c r="C40" s="391">
        <v>100000000</v>
      </c>
      <c r="D40" s="391">
        <f>'PAA 2015 A 31-01-2015'!I48</f>
        <v>100000000</v>
      </c>
      <c r="E40" s="391">
        <f>'PAA 2015 A 31-01-2015'!J48</f>
        <v>0</v>
      </c>
      <c r="F40" s="96">
        <f t="shared" si="3"/>
        <v>100000000</v>
      </c>
      <c r="G40" s="390"/>
      <c r="H40" s="357">
        <f>C40-E40-G40</f>
        <v>100000000</v>
      </c>
      <c r="I40" s="357">
        <f t="shared" si="8"/>
        <v>0</v>
      </c>
      <c r="J40" s="358">
        <v>100000000</v>
      </c>
      <c r="K40" s="377">
        <f>C40-J40</f>
        <v>0</v>
      </c>
    </row>
    <row r="41" spans="1:11" s="57" customFormat="1" ht="18" customHeight="1" thickBot="1">
      <c r="A41" s="66">
        <v>3120218</v>
      </c>
      <c r="B41" s="67" t="s">
        <v>23</v>
      </c>
      <c r="C41" s="394">
        <v>0</v>
      </c>
      <c r="D41" s="383">
        <v>0</v>
      </c>
      <c r="E41" s="383">
        <v>0</v>
      </c>
      <c r="F41" s="96">
        <f t="shared" si="3"/>
        <v>0</v>
      </c>
      <c r="G41" s="396"/>
      <c r="H41" s="357">
        <f>C41-E41-G41</f>
        <v>0</v>
      </c>
      <c r="I41" s="60">
        <f t="shared" si="8"/>
        <v>0</v>
      </c>
      <c r="J41" s="382">
        <v>0</v>
      </c>
      <c r="K41" s="377">
        <f>C41-J41</f>
        <v>0</v>
      </c>
    </row>
    <row r="42" spans="1:11" s="57" customFormat="1" ht="16.5" thickBot="1">
      <c r="A42" s="54">
        <v>33</v>
      </c>
      <c r="B42" s="55" t="s">
        <v>24</v>
      </c>
      <c r="C42" s="397">
        <f aca="true" t="shared" si="10" ref="C42:K42">SUM(C43:C44)</f>
        <v>6126000000</v>
      </c>
      <c r="D42" s="397">
        <f t="shared" si="10"/>
        <v>6131650393</v>
      </c>
      <c r="E42" s="397">
        <f t="shared" si="10"/>
        <v>111710393</v>
      </c>
      <c r="F42" s="397">
        <f t="shared" si="10"/>
        <v>6019940000</v>
      </c>
      <c r="G42" s="397">
        <f t="shared" si="10"/>
        <v>0</v>
      </c>
      <c r="H42" s="397">
        <f t="shared" si="10"/>
        <v>6014289607</v>
      </c>
      <c r="I42" s="397">
        <f t="shared" si="10"/>
        <v>-5650393</v>
      </c>
      <c r="J42" s="397">
        <f t="shared" si="10"/>
        <v>5842689607</v>
      </c>
      <c r="K42" s="397">
        <f t="shared" si="10"/>
        <v>283310393</v>
      </c>
    </row>
    <row r="43" spans="1:11" s="57" customFormat="1" ht="39.75" customHeight="1">
      <c r="A43" s="81" t="s">
        <v>25</v>
      </c>
      <c r="B43" s="59" t="s">
        <v>26</v>
      </c>
      <c r="C43" s="371">
        <v>960000000</v>
      </c>
      <c r="D43" s="372">
        <f>'PAA 2015 A 31-01-2015'!I19+'PAA 2015 A 31-01-2015'!I53+'PAA 2015 A 31-01-2015'!I63</f>
        <v>960000000</v>
      </c>
      <c r="E43" s="372">
        <f>'PAA 2015 A 31-01-2015'!J19+'PAA 2015 A 31-01-2015'!J53+'PAA 2015 A 31-01-2015'!J63</f>
        <v>0</v>
      </c>
      <c r="F43" s="372">
        <f>D43-E43</f>
        <v>960000000</v>
      </c>
      <c r="G43" s="372"/>
      <c r="H43" s="96">
        <f>C43-E43-G43</f>
        <v>960000000</v>
      </c>
      <c r="I43" s="398">
        <f t="shared" si="8"/>
        <v>0</v>
      </c>
      <c r="J43" s="366">
        <v>960000000</v>
      </c>
      <c r="K43" s="399">
        <f>C43-J43</f>
        <v>0</v>
      </c>
    </row>
    <row r="44" spans="1:11" s="57" customFormat="1" ht="62.25" customHeight="1" thickBot="1">
      <c r="A44" s="89" t="s">
        <v>27</v>
      </c>
      <c r="B44" s="88" t="s">
        <v>218</v>
      </c>
      <c r="C44" s="400">
        <v>5166000000</v>
      </c>
      <c r="D44" s="401">
        <f>'PAA 2015 A 31-01-2015'!I54+'PAA 2015 A 31-01-2015'!I55+'PAA 2015 A 31-01-2015'!I56+'PAA 2015 A 31-01-2015'!I57+'PAA 2015 A 31-01-2015'!I58+'PAA 2015 A 31-01-2015'!I59+'PAA 2015 A 31-01-2015'!I60+'PAA 2015 A 31-01-2015'!I61+'PAA 2015 A 31-01-2015'!I62+'PAA 2015 A 31-01-2015'!I97+'PAA 2015 A 31-01-2015'!I98+'PAA 2015 A 31-01-2015'!I99+'PAA 2015 A 31-01-2015'!I100+'PAA 2015 A 31-01-2015'!I101+'PAA 2015 A 31-01-2015'!I102+'PAA 2015 A 31-01-2015'!I103+'PAA 2015 A 31-01-2015'!I104+'PAA 2015 A 31-01-2015'!I105+'PAA 2015 A 31-01-2015'!I106+'PAA 2015 A 31-01-2015'!I107+'PAA 2015 A 31-01-2015'!I108+'PAA 2015 A 31-01-2015'!I109+'PAA 2015 A 31-01-2015'!I110+'PAA 2015 A 31-01-2015'!I111+'PAA 2015 A 31-01-2015'!I114+'PAA 2015 A 31-01-2015'!I115+'PAA 2015 A 31-01-2015'!I116+'PAA 2015 A 31-01-2015'!I117+'PAA 2015 A 31-01-2015'!I118+'PAA 2015 A 31-01-2015'!I119+'PAA 2015 A 31-01-2015'!I120+'PAA 2015 A 31-01-2015'!I121+'PAA 2015 A 31-01-2015'!I122+'PAA 2015 A 31-01-2015'!I123+'PAA 2015 A 31-01-2015'!I124+'PAA 2015 A 31-01-2015'!I125+'PAA 2015 A 31-01-2015'!I126+'PAA 2015 A 31-01-2015'!I127</f>
        <v>5171650393</v>
      </c>
      <c r="E44" s="401">
        <f>'PAA 2015 A 31-01-2015'!J54+'PAA 2015 A 31-01-2015'!J55+'PAA 2015 A 31-01-2015'!J56+'PAA 2015 A 31-01-2015'!J57+'PAA 2015 A 31-01-2015'!J58+'PAA 2015 A 31-01-2015'!J59+'PAA 2015 A 31-01-2015'!J60+'PAA 2015 A 31-01-2015'!J61+'PAA 2015 A 31-01-2015'!J62+'PAA 2015 A 31-01-2015'!J97+'PAA 2015 A 31-01-2015'!J98+'PAA 2015 A 31-01-2015'!J99+'PAA 2015 A 31-01-2015'!J100+'PAA 2015 A 31-01-2015'!J101+'PAA 2015 A 31-01-2015'!J102+'PAA 2015 A 31-01-2015'!J103+'PAA 2015 A 31-01-2015'!J104+'PAA 2015 A 31-01-2015'!J105+'PAA 2015 A 31-01-2015'!J106+'PAA 2015 A 31-01-2015'!J107+'PAA 2015 A 31-01-2015'!J108+'PAA 2015 A 31-01-2015'!J109+'PAA 2015 A 31-01-2015'!J110+'PAA 2015 A 31-01-2015'!J111+'PAA 2015 A 31-01-2015'!J114+'PAA 2015 A 31-01-2015'!J115+'PAA 2015 A 31-01-2015'!J116+'PAA 2015 A 31-01-2015'!J117+'PAA 2015 A 31-01-2015'!J118+'PAA 2015 A 31-01-2015'!J119+'PAA 2015 A 31-01-2015'!J120+'PAA 2015 A 31-01-2015'!J121+'PAA 2015 A 31-01-2015'!J122+'PAA 2015 A 31-01-2015'!J123+'PAA 2015 A 31-01-2015'!J124+'PAA 2015 A 31-01-2015'!J125+'PAA 2015 A 31-01-2015'!J126+'PAA 2015 A 31-01-2015'!J127</f>
        <v>111710393</v>
      </c>
      <c r="F44" s="372">
        <f>D44-E44</f>
        <v>5059940000</v>
      </c>
      <c r="G44" s="402"/>
      <c r="H44" s="96">
        <f>C44-E44-G44</f>
        <v>5054289607</v>
      </c>
      <c r="I44" s="398">
        <f t="shared" si="8"/>
        <v>-5650393</v>
      </c>
      <c r="J44" s="367">
        <v>4882689607</v>
      </c>
      <c r="K44" s="399">
        <f>C44-J44</f>
        <v>283310393</v>
      </c>
    </row>
    <row r="45" spans="1:15" s="84" customFormat="1" ht="35.25" customHeight="1" thickBot="1">
      <c r="A45" s="82"/>
      <c r="B45" s="83" t="s">
        <v>28</v>
      </c>
      <c r="C45" s="403">
        <f>SUM(C13:C44)-(C42+C38+C32+C30+C28+C23+C17+C16+C13)</f>
        <v>12014000000</v>
      </c>
      <c r="D45" s="404">
        <f aca="true" t="shared" si="11" ref="D45:K45">SUM(D13:D44)-(D42+D38+D32+D30+D28+D23+D17+D16+D13)</f>
        <v>10558219190</v>
      </c>
      <c r="E45" s="404">
        <f t="shared" si="11"/>
        <v>296980393</v>
      </c>
      <c r="F45" s="404">
        <f t="shared" si="11"/>
        <v>10261238797</v>
      </c>
      <c r="G45" s="404">
        <f t="shared" si="11"/>
        <v>19646136</v>
      </c>
      <c r="H45" s="404">
        <f t="shared" si="11"/>
        <v>11697373471</v>
      </c>
      <c r="I45" s="404">
        <f t="shared" si="11"/>
        <v>1455780810</v>
      </c>
      <c r="J45" s="404">
        <f t="shared" si="11"/>
        <v>11033248137</v>
      </c>
      <c r="K45" s="404">
        <f t="shared" si="11"/>
        <v>980751863</v>
      </c>
      <c r="L45"/>
      <c r="M45"/>
      <c r="N45"/>
      <c r="O45"/>
    </row>
    <row r="46" spans="1:12" ht="11.25" customHeight="1">
      <c r="A46" s="41"/>
      <c r="B46" s="42"/>
      <c r="C46" s="186"/>
      <c r="D46" s="42"/>
      <c r="E46" s="42"/>
      <c r="F46" s="42"/>
      <c r="G46" s="42"/>
      <c r="H46" s="42"/>
      <c r="I46" s="42"/>
      <c r="J46" s="42"/>
      <c r="K46" s="43"/>
      <c r="L46" s="407"/>
    </row>
    <row r="47" spans="1:13" ht="12.75">
      <c r="A47" s="92"/>
      <c r="B47" s="17"/>
      <c r="C47" s="91" t="s">
        <v>29</v>
      </c>
      <c r="D47" s="50">
        <f>D45</f>
        <v>10558219190</v>
      </c>
      <c r="E47" s="51"/>
      <c r="F47" s="51"/>
      <c r="G47" s="51"/>
      <c r="H47" s="51"/>
      <c r="I47" s="408"/>
      <c r="J47" s="406"/>
      <c r="K47" s="411"/>
      <c r="L47" s="12"/>
      <c r="M47" s="164"/>
    </row>
    <row r="48" spans="1:12" ht="12.75">
      <c r="A48" s="92"/>
      <c r="B48" s="17"/>
      <c r="C48" s="50" t="s">
        <v>30</v>
      </c>
      <c r="D48" s="50">
        <f>D47-D49</f>
        <v>4432219190</v>
      </c>
      <c r="E48" s="51"/>
      <c r="F48" s="51"/>
      <c r="G48" s="51"/>
      <c r="H48" s="51"/>
      <c r="I48" s="408"/>
      <c r="J48" s="12"/>
      <c r="K48" s="412"/>
      <c r="L48" s="12"/>
    </row>
    <row r="49" spans="1:12" ht="13.5" thickBot="1">
      <c r="A49" s="44"/>
      <c r="B49" s="45"/>
      <c r="C49" s="52" t="s">
        <v>24</v>
      </c>
      <c r="D49" s="52">
        <f>C42</f>
        <v>6126000000</v>
      </c>
      <c r="E49" s="53"/>
      <c r="F49" s="53"/>
      <c r="G49" s="53"/>
      <c r="H49" s="53"/>
      <c r="I49" s="413"/>
      <c r="J49" s="48"/>
      <c r="K49" s="414"/>
      <c r="L49" s="409"/>
    </row>
    <row r="50" spans="1:12" ht="12.75">
      <c r="A50" s="415"/>
      <c r="B50" s="416"/>
      <c r="C50" s="417"/>
      <c r="D50" s="417"/>
      <c r="E50" s="417"/>
      <c r="F50" s="417"/>
      <c r="G50" s="417"/>
      <c r="H50" s="417"/>
      <c r="I50" s="418"/>
      <c r="J50" s="42"/>
      <c r="K50" s="43"/>
      <c r="L50" s="409"/>
    </row>
    <row r="51" spans="1:12" ht="12.75">
      <c r="A51" s="410"/>
      <c r="B51" s="17"/>
      <c r="C51" s="51"/>
      <c r="D51" s="51"/>
      <c r="E51" s="51"/>
      <c r="F51" s="51"/>
      <c r="G51" s="51"/>
      <c r="H51" s="51"/>
      <c r="I51" s="408"/>
      <c r="J51" s="12"/>
      <c r="K51" s="412"/>
      <c r="L51" s="409"/>
    </row>
    <row r="52" spans="1:12" s="466" customFormat="1" ht="24.75" customHeight="1">
      <c r="A52" s="467" t="s">
        <v>580</v>
      </c>
      <c r="B52" s="468"/>
      <c r="C52" s="468"/>
      <c r="D52" s="468"/>
      <c r="E52" s="468"/>
      <c r="F52" s="468"/>
      <c r="G52" s="468"/>
      <c r="H52" s="468"/>
      <c r="I52" s="468"/>
      <c r="J52" s="468"/>
      <c r="K52" s="469"/>
      <c r="L52" s="465"/>
    </row>
    <row r="53" spans="1:12" ht="12.75">
      <c r="A53" s="93" t="s">
        <v>571</v>
      </c>
      <c r="B53" s="12"/>
      <c r="C53" s="12"/>
      <c r="D53" s="12"/>
      <c r="E53" s="12"/>
      <c r="F53" s="12"/>
      <c r="G53" s="12"/>
      <c r="H53" s="12"/>
      <c r="I53" s="12"/>
      <c r="J53" s="12"/>
      <c r="K53" s="412"/>
      <c r="L53" s="12"/>
    </row>
    <row r="54" spans="1:12" ht="12.75">
      <c r="A54" s="93" t="s">
        <v>572</v>
      </c>
      <c r="B54" s="12"/>
      <c r="C54" s="12"/>
      <c r="D54" s="12"/>
      <c r="E54" s="12"/>
      <c r="F54" s="12"/>
      <c r="G54" s="12"/>
      <c r="H54" s="12"/>
      <c r="I54" s="12"/>
      <c r="J54" s="12"/>
      <c r="K54" s="412"/>
      <c r="L54" s="12"/>
    </row>
    <row r="55" spans="1:12" ht="12.75">
      <c r="A55" s="93" t="s">
        <v>573</v>
      </c>
      <c r="B55" s="12"/>
      <c r="C55" s="12"/>
      <c r="D55" s="12"/>
      <c r="E55" s="12"/>
      <c r="F55" s="12"/>
      <c r="G55" s="12"/>
      <c r="H55" s="12"/>
      <c r="I55" s="12"/>
      <c r="J55" s="12"/>
      <c r="K55" s="412"/>
      <c r="L55" s="12"/>
    </row>
    <row r="56" spans="1:12" ht="12.75">
      <c r="A56" s="93" t="s">
        <v>574</v>
      </c>
      <c r="B56" s="12"/>
      <c r="C56" s="12"/>
      <c r="D56" s="12"/>
      <c r="E56" s="12"/>
      <c r="F56" s="12"/>
      <c r="G56" s="12"/>
      <c r="H56" s="12"/>
      <c r="I56" s="12"/>
      <c r="J56" s="12"/>
      <c r="K56" s="412"/>
      <c r="L56" s="12"/>
    </row>
    <row r="57" spans="1:12" ht="26.25" customHeight="1">
      <c r="A57" s="93" t="s">
        <v>575</v>
      </c>
      <c r="B57" s="12"/>
      <c r="C57" s="12"/>
      <c r="D57" s="12"/>
      <c r="E57" s="12"/>
      <c r="F57" s="12"/>
      <c r="G57" s="12"/>
      <c r="H57" s="12"/>
      <c r="I57" s="12"/>
      <c r="J57" s="12"/>
      <c r="K57" s="412"/>
      <c r="L57" s="12"/>
    </row>
    <row r="58" spans="1:12" ht="12.75" customHeight="1">
      <c r="A58" s="92"/>
      <c r="B58" s="12"/>
      <c r="C58" s="12"/>
      <c r="D58" s="12"/>
      <c r="E58" s="12"/>
      <c r="F58" s="12"/>
      <c r="G58" s="12"/>
      <c r="H58" s="12"/>
      <c r="I58" s="12"/>
      <c r="J58" s="12"/>
      <c r="K58" s="412"/>
      <c r="L58" s="12"/>
    </row>
    <row r="59" spans="1:12" ht="12.75" customHeight="1">
      <c r="A59" s="92"/>
      <c r="B59" s="12"/>
      <c r="C59" s="12"/>
      <c r="D59" s="12"/>
      <c r="E59" s="12"/>
      <c r="F59" s="12"/>
      <c r="G59" s="12"/>
      <c r="H59" s="12"/>
      <c r="I59" s="12"/>
      <c r="J59" s="12"/>
      <c r="K59" s="412"/>
      <c r="L59" s="12"/>
    </row>
    <row r="60" spans="1:12" ht="12.75" customHeight="1">
      <c r="A60" s="92"/>
      <c r="B60" s="12"/>
      <c r="C60" s="12"/>
      <c r="D60" s="12"/>
      <c r="E60" s="12"/>
      <c r="F60" s="12"/>
      <c r="G60" s="12"/>
      <c r="H60" s="12"/>
      <c r="I60" s="12"/>
      <c r="J60" s="12"/>
      <c r="K60" s="412"/>
      <c r="L60" s="12"/>
    </row>
    <row r="61" spans="1:12" ht="12.75" customHeight="1">
      <c r="A61" s="92"/>
      <c r="B61" s="12"/>
      <c r="C61" s="12"/>
      <c r="D61" s="12"/>
      <c r="E61" s="12"/>
      <c r="F61" s="12"/>
      <c r="G61" s="12"/>
      <c r="H61" s="12"/>
      <c r="I61" s="12"/>
      <c r="J61" s="12"/>
      <c r="K61" s="412"/>
      <c r="L61" s="12"/>
    </row>
    <row r="62" spans="1:12" ht="12.75" customHeight="1">
      <c r="A62" s="92"/>
      <c r="B62" s="12"/>
      <c r="C62" s="12"/>
      <c r="D62" s="12"/>
      <c r="E62" s="12"/>
      <c r="F62" s="12"/>
      <c r="G62" s="12"/>
      <c r="H62" s="12"/>
      <c r="I62" s="12"/>
      <c r="J62" s="12"/>
      <c r="K62" s="412"/>
      <c r="L62" s="12"/>
    </row>
    <row r="63" spans="1:12" ht="12.75">
      <c r="A63" s="92"/>
      <c r="B63" s="405" t="s">
        <v>553</v>
      </c>
      <c r="C63" s="12"/>
      <c r="D63" s="12"/>
      <c r="E63" s="12"/>
      <c r="F63" s="12"/>
      <c r="G63" s="12"/>
      <c r="H63" s="12"/>
      <c r="I63" s="12"/>
      <c r="J63" s="12"/>
      <c r="K63" s="412"/>
      <c r="L63" s="12"/>
    </row>
    <row r="64" spans="1:12" ht="12.75" customHeight="1">
      <c r="A64" s="92"/>
      <c r="B64" s="94" t="s">
        <v>86</v>
      </c>
      <c r="C64" s="12"/>
      <c r="D64" s="10" t="s">
        <v>85</v>
      </c>
      <c r="E64" s="10"/>
      <c r="F64" s="12"/>
      <c r="G64" s="12"/>
      <c r="H64" s="12"/>
      <c r="I64" s="12"/>
      <c r="J64" s="12"/>
      <c r="K64" s="412"/>
      <c r="L64" s="12"/>
    </row>
    <row r="65" spans="1:12" ht="12.75" customHeight="1">
      <c r="A65" s="92"/>
      <c r="B65" s="94"/>
      <c r="C65" s="12"/>
      <c r="D65" s="12"/>
      <c r="E65" s="12"/>
      <c r="F65" s="12"/>
      <c r="G65" s="12"/>
      <c r="H65" s="12"/>
      <c r="I65" s="12"/>
      <c r="J65" s="12"/>
      <c r="K65" s="412"/>
      <c r="L65" s="12"/>
    </row>
    <row r="66" spans="1:12" ht="12.75" customHeight="1">
      <c r="A66" s="92"/>
      <c r="B66" s="94"/>
      <c r="C66" s="12"/>
      <c r="D66" s="12"/>
      <c r="E66" s="12"/>
      <c r="F66" s="12"/>
      <c r="G66" s="12"/>
      <c r="H66" s="12"/>
      <c r="I66" s="12"/>
      <c r="J66" s="12"/>
      <c r="K66" s="412"/>
      <c r="L66" s="12"/>
    </row>
    <row r="67" spans="1:12" ht="12.75" customHeight="1">
      <c r="A67" s="92"/>
      <c r="B67" s="94"/>
      <c r="C67" s="12"/>
      <c r="D67" s="12"/>
      <c r="E67" s="12"/>
      <c r="F67" s="12"/>
      <c r="G67" s="12"/>
      <c r="H67" s="12"/>
      <c r="I67" s="12"/>
      <c r="J67" s="12"/>
      <c r="K67" s="412"/>
      <c r="L67" s="12"/>
    </row>
    <row r="68" spans="1:12" ht="12.75">
      <c r="A68" s="87" t="s">
        <v>579</v>
      </c>
      <c r="B68" s="12"/>
      <c r="C68" s="12"/>
      <c r="D68" s="12"/>
      <c r="E68" s="12"/>
      <c r="F68" s="12"/>
      <c r="G68" s="12"/>
      <c r="H68" s="12"/>
      <c r="I68" s="12"/>
      <c r="J68" s="12"/>
      <c r="K68" s="412"/>
      <c r="L68" s="12"/>
    </row>
    <row r="69" spans="1:12" ht="13.5" thickBot="1">
      <c r="A69" s="95"/>
      <c r="B69" s="48"/>
      <c r="C69" s="48"/>
      <c r="D69" s="48"/>
      <c r="E69" s="48"/>
      <c r="F69" s="48"/>
      <c r="G69" s="48"/>
      <c r="H69" s="48"/>
      <c r="I69" s="48"/>
      <c r="J69" s="48"/>
      <c r="K69" s="414"/>
      <c r="L69" s="12"/>
    </row>
    <row r="74" spans="7:8" ht="12.75">
      <c r="G74" s="39"/>
      <c r="H74" s="18"/>
    </row>
  </sheetData>
  <sheetProtection/>
  <mergeCells count="9">
    <mergeCell ref="A52:K52"/>
    <mergeCell ref="A8:I8"/>
    <mergeCell ref="A9:I9"/>
    <mergeCell ref="H2:I2"/>
    <mergeCell ref="B3:D3"/>
    <mergeCell ref="H3:I3"/>
    <mergeCell ref="H4:I4"/>
    <mergeCell ref="H5:I5"/>
    <mergeCell ref="A7:I7"/>
  </mergeCells>
  <printOptions/>
  <pageMargins left="1" right="0.15748031496062992" top="0.35433070866141736" bottom="0.31496062992125984" header="0.15748031496062992" footer="0"/>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D141"/>
  <sheetViews>
    <sheetView showGridLines="0" tabSelected="1" view="pageBreakPreview" zoomScale="70" zoomScaleNormal="85" zoomScaleSheetLayoutView="70" zoomScalePageLayoutView="0" workbookViewId="0" topLeftCell="A1">
      <pane xSplit="2" ySplit="11" topLeftCell="C128" activePane="bottomRight" state="frozen"/>
      <selection pane="topLeft" activeCell="A1" sqref="A1"/>
      <selection pane="topRight" activeCell="C1" sqref="C1"/>
      <selection pane="bottomLeft" activeCell="A12" sqref="A12"/>
      <selection pane="bottomRight" activeCell="Q42" sqref="Q42"/>
    </sheetView>
  </sheetViews>
  <sheetFormatPr defaultColWidth="11.421875" defaultRowHeight="12.75"/>
  <cols>
    <col min="1" max="1" width="9.140625" style="0" customWidth="1"/>
    <col min="2" max="2" width="21.00390625" style="28" customWidth="1"/>
    <col min="3" max="3" width="12.00390625" style="0" customWidth="1"/>
    <col min="4" max="4" width="15.28125" style="26" customWidth="1"/>
    <col min="5" max="5" width="11.57421875" style="121" customWidth="1"/>
    <col min="6" max="6" width="15.140625" style="36" customWidth="1"/>
    <col min="7" max="7" width="17.57421875" style="34" customWidth="1"/>
    <col min="8" max="8" width="16.140625" style="23" customWidth="1"/>
    <col min="9" max="9" width="21.57421875" style="127" customWidth="1"/>
    <col min="10" max="10" width="19.8515625" style="30" customWidth="1"/>
    <col min="11" max="11" width="8.7109375" style="30" customWidth="1"/>
    <col min="12" max="12" width="15.57421875" style="30" customWidth="1"/>
    <col min="13" max="13" width="7.28125" style="9" customWidth="1"/>
    <col min="14" max="14" width="18.57421875" style="25" customWidth="1"/>
    <col min="15" max="15" width="16.7109375" style="25" customWidth="1"/>
    <col min="16" max="16" width="15.421875" style="25" customWidth="1"/>
    <col min="17" max="17" width="18.57421875" style="0" customWidth="1"/>
    <col min="18" max="18" width="31.140625" style="31" customWidth="1"/>
    <col min="19" max="19" width="36.28125" style="31" customWidth="1"/>
    <col min="20" max="20" width="14.57421875" style="90" customWidth="1"/>
    <col min="21" max="21" width="20.28125" style="90" customWidth="1"/>
    <col min="22" max="22" width="12.140625" style="231" customWidth="1"/>
  </cols>
  <sheetData>
    <row r="1" spans="1:22" ht="25.5" customHeight="1">
      <c r="A1" s="485"/>
      <c r="B1" s="486"/>
      <c r="C1" s="42"/>
      <c r="D1" s="42"/>
      <c r="E1" s="117"/>
      <c r="F1" s="100"/>
      <c r="G1" s="100"/>
      <c r="H1" s="101"/>
      <c r="I1" s="123"/>
      <c r="J1" s="101"/>
      <c r="K1" s="101"/>
      <c r="L1" s="101"/>
      <c r="M1" s="42"/>
      <c r="N1" s="42"/>
      <c r="O1" s="42"/>
      <c r="P1" s="42"/>
      <c r="Q1" s="42"/>
      <c r="R1" s="42"/>
      <c r="S1" s="460" t="s">
        <v>1</v>
      </c>
      <c r="T1" s="431"/>
      <c r="U1" s="431"/>
      <c r="V1" s="432"/>
    </row>
    <row r="2" spans="1:22" ht="18" customHeight="1">
      <c r="A2" s="487"/>
      <c r="B2" s="486"/>
      <c r="C2" s="482"/>
      <c r="D2" s="482"/>
      <c r="E2" s="482"/>
      <c r="F2" s="482"/>
      <c r="G2" s="482"/>
      <c r="H2" s="482"/>
      <c r="I2" s="482"/>
      <c r="J2" s="482"/>
      <c r="K2" s="482"/>
      <c r="L2" s="482"/>
      <c r="M2" s="482"/>
      <c r="N2" s="482"/>
      <c r="O2" s="12"/>
      <c r="P2" s="12"/>
      <c r="Q2" s="12"/>
      <c r="R2" s="12"/>
      <c r="S2" s="246" t="s">
        <v>3</v>
      </c>
      <c r="T2" s="19"/>
      <c r="U2" s="19"/>
      <c r="V2" s="433"/>
    </row>
    <row r="3" spans="1:22" ht="25.5" customHeight="1">
      <c r="A3" s="487"/>
      <c r="B3" s="486"/>
      <c r="C3" s="481" t="s">
        <v>2</v>
      </c>
      <c r="D3" s="482"/>
      <c r="E3" s="482"/>
      <c r="F3" s="482"/>
      <c r="G3" s="482"/>
      <c r="H3" s="482"/>
      <c r="I3" s="482"/>
      <c r="J3" s="482"/>
      <c r="K3" s="482"/>
      <c r="L3" s="482"/>
      <c r="M3" s="482"/>
      <c r="N3" s="482"/>
      <c r="O3" s="482"/>
      <c r="P3" s="482"/>
      <c r="Q3" s="482"/>
      <c r="R3" s="483"/>
      <c r="S3" s="246" t="s">
        <v>296</v>
      </c>
      <c r="T3" s="19"/>
      <c r="U3" s="19"/>
      <c r="V3" s="433"/>
    </row>
    <row r="4" spans="1:22" ht="25.5" customHeight="1">
      <c r="A4" s="487"/>
      <c r="B4" s="486"/>
      <c r="C4" s="12"/>
      <c r="D4" s="12"/>
      <c r="E4" s="118"/>
      <c r="F4" s="97"/>
      <c r="G4" s="97"/>
      <c r="H4" s="98"/>
      <c r="I4" s="124"/>
      <c r="J4" s="98"/>
      <c r="K4" s="98"/>
      <c r="L4" s="98"/>
      <c r="M4" s="12"/>
      <c r="N4" s="12"/>
      <c r="O4" s="12"/>
      <c r="P4" s="12"/>
      <c r="Q4" s="12"/>
      <c r="R4" s="12"/>
      <c r="S4" s="456" t="s">
        <v>544</v>
      </c>
      <c r="T4" s="19"/>
      <c r="U4" s="19"/>
      <c r="V4" s="433"/>
    </row>
    <row r="5" spans="1:22" ht="15" customHeight="1">
      <c r="A5" s="488"/>
      <c r="B5" s="489"/>
      <c r="C5" s="14"/>
      <c r="D5" s="15"/>
      <c r="E5" s="450"/>
      <c r="F5" s="451"/>
      <c r="G5" s="451"/>
      <c r="H5" s="452"/>
      <c r="I5" s="453"/>
      <c r="J5" s="452"/>
      <c r="K5" s="452"/>
      <c r="L5" s="452"/>
      <c r="M5" s="15"/>
      <c r="N5" s="15"/>
      <c r="O5" s="15"/>
      <c r="P5" s="15"/>
      <c r="Q5" s="15"/>
      <c r="R5" s="484"/>
      <c r="S5" s="484"/>
      <c r="T5" s="454"/>
      <c r="U5" s="454"/>
      <c r="V5" s="455"/>
    </row>
    <row r="6" spans="1:22" ht="12.75">
      <c r="A6" s="477" t="s">
        <v>291</v>
      </c>
      <c r="B6" s="478"/>
      <c r="C6" s="478"/>
      <c r="D6" s="478"/>
      <c r="E6" s="478"/>
      <c r="F6" s="478"/>
      <c r="G6" s="478"/>
      <c r="H6" s="478"/>
      <c r="I6" s="478"/>
      <c r="J6" s="478"/>
      <c r="K6" s="478"/>
      <c r="L6" s="478"/>
      <c r="M6" s="478"/>
      <c r="N6" s="478"/>
      <c r="O6" s="478"/>
      <c r="P6" s="478"/>
      <c r="Q6" s="478"/>
      <c r="R6" s="478"/>
      <c r="S6" s="478"/>
      <c r="T6" s="19"/>
      <c r="U6" s="19"/>
      <c r="V6" s="433"/>
    </row>
    <row r="7" spans="1:22" ht="16.5" customHeight="1">
      <c r="A7" s="477" t="s">
        <v>302</v>
      </c>
      <c r="B7" s="478"/>
      <c r="C7" s="478"/>
      <c r="D7" s="478"/>
      <c r="E7" s="478"/>
      <c r="F7" s="478"/>
      <c r="G7" s="478"/>
      <c r="H7" s="478"/>
      <c r="I7" s="490"/>
      <c r="J7" s="490"/>
      <c r="K7" s="490"/>
      <c r="L7" s="490"/>
      <c r="M7" s="478"/>
      <c r="N7" s="491"/>
      <c r="O7" s="491"/>
      <c r="P7" s="491"/>
      <c r="Q7" s="478"/>
      <c r="R7" s="478"/>
      <c r="S7" s="478"/>
      <c r="T7" s="19"/>
      <c r="U7" s="19"/>
      <c r="V7" s="433"/>
    </row>
    <row r="8" spans="1:238" ht="15">
      <c r="A8" s="492" t="s">
        <v>303</v>
      </c>
      <c r="B8" s="471"/>
      <c r="C8" s="471"/>
      <c r="D8" s="471"/>
      <c r="E8" s="471"/>
      <c r="F8" s="471"/>
      <c r="G8" s="471"/>
      <c r="H8" s="471"/>
      <c r="I8" s="479"/>
      <c r="J8" s="479"/>
      <c r="K8" s="479"/>
      <c r="L8" s="479"/>
      <c r="M8" s="471"/>
      <c r="N8" s="480"/>
      <c r="O8" s="480"/>
      <c r="P8" s="480"/>
      <c r="Q8" s="471"/>
      <c r="R8" s="471"/>
      <c r="S8" s="471"/>
      <c r="T8" s="430"/>
      <c r="U8" s="430"/>
      <c r="V8" s="434"/>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row>
    <row r="9" spans="1:238" ht="15">
      <c r="A9" s="470" t="s">
        <v>95</v>
      </c>
      <c r="B9" s="471"/>
      <c r="C9" s="471"/>
      <c r="D9" s="471"/>
      <c r="E9" s="471"/>
      <c r="F9" s="471"/>
      <c r="G9" s="471"/>
      <c r="H9" s="471"/>
      <c r="I9" s="479"/>
      <c r="J9" s="479"/>
      <c r="K9" s="479"/>
      <c r="L9" s="479"/>
      <c r="M9" s="471"/>
      <c r="N9" s="480"/>
      <c r="O9" s="480"/>
      <c r="P9" s="480"/>
      <c r="Q9" s="471"/>
      <c r="R9" s="471"/>
      <c r="S9" s="471"/>
      <c r="T9" s="430"/>
      <c r="U9" s="430"/>
      <c r="V9" s="434"/>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row>
    <row r="10" spans="1:238" ht="19.5" customHeight="1" thickBot="1">
      <c r="A10" s="435" t="s">
        <v>554</v>
      </c>
      <c r="B10" s="436"/>
      <c r="C10" s="437"/>
      <c r="D10" s="438"/>
      <c r="E10" s="439"/>
      <c r="F10" s="440"/>
      <c r="G10" s="441"/>
      <c r="H10" s="442"/>
      <c r="I10" s="443"/>
      <c r="J10" s="444"/>
      <c r="K10" s="444"/>
      <c r="L10" s="444"/>
      <c r="M10" s="445"/>
      <c r="N10" s="446"/>
      <c r="O10" s="446"/>
      <c r="P10" s="446"/>
      <c r="Q10" s="437"/>
      <c r="R10" s="447"/>
      <c r="S10" s="447"/>
      <c r="T10" s="448"/>
      <c r="U10" s="448"/>
      <c r="V10" s="449"/>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row>
    <row r="11" spans="1:238" s="115" customFormat="1" ht="81.75" customHeight="1">
      <c r="A11" s="419" t="s">
        <v>83</v>
      </c>
      <c r="B11" s="420" t="s">
        <v>121</v>
      </c>
      <c r="C11" s="420" t="s">
        <v>90</v>
      </c>
      <c r="D11" s="420" t="s">
        <v>93</v>
      </c>
      <c r="E11" s="420" t="s">
        <v>309</v>
      </c>
      <c r="F11" s="420" t="s">
        <v>91</v>
      </c>
      <c r="G11" s="421" t="s">
        <v>94</v>
      </c>
      <c r="H11" s="421" t="s">
        <v>87</v>
      </c>
      <c r="I11" s="422" t="s">
        <v>96</v>
      </c>
      <c r="J11" s="422" t="s">
        <v>298</v>
      </c>
      <c r="K11" s="422" t="s">
        <v>299</v>
      </c>
      <c r="L11" s="423" t="s">
        <v>297</v>
      </c>
      <c r="M11" s="424" t="s">
        <v>88</v>
      </c>
      <c r="N11" s="425" t="s">
        <v>414</v>
      </c>
      <c r="O11" s="425" t="s">
        <v>413</v>
      </c>
      <c r="P11" s="425" t="s">
        <v>415</v>
      </c>
      <c r="Q11" s="425" t="s">
        <v>97</v>
      </c>
      <c r="R11" s="426" t="s">
        <v>89</v>
      </c>
      <c r="S11" s="427" t="s">
        <v>92</v>
      </c>
      <c r="T11" s="428" t="s">
        <v>436</v>
      </c>
      <c r="U11" s="428" t="s">
        <v>300</v>
      </c>
      <c r="V11" s="429" t="s">
        <v>301</v>
      </c>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row>
    <row r="12" spans="1:238" s="144" customFormat="1" ht="73.5" customHeight="1">
      <c r="A12" s="129">
        <v>1</v>
      </c>
      <c r="B12" s="187" t="s">
        <v>201</v>
      </c>
      <c r="C12" s="162" t="s">
        <v>99</v>
      </c>
      <c r="D12" s="130" t="s">
        <v>100</v>
      </c>
      <c r="E12" s="133">
        <v>3120102</v>
      </c>
      <c r="F12" s="134" t="s">
        <v>101</v>
      </c>
      <c r="G12" s="135" t="s">
        <v>132</v>
      </c>
      <c r="H12" s="130" t="s">
        <v>104</v>
      </c>
      <c r="I12" s="136">
        <v>50000000</v>
      </c>
      <c r="J12" s="136"/>
      <c r="K12" s="136"/>
      <c r="L12" s="139">
        <v>42134</v>
      </c>
      <c r="M12" s="138">
        <v>120</v>
      </c>
      <c r="N12" s="189">
        <v>42216</v>
      </c>
      <c r="O12" s="189">
        <v>42222</v>
      </c>
      <c r="P12" s="189">
        <v>42254</v>
      </c>
      <c r="Q12" s="152" t="s">
        <v>76</v>
      </c>
      <c r="R12" s="130" t="s">
        <v>287</v>
      </c>
      <c r="S12" s="142" t="s">
        <v>105</v>
      </c>
      <c r="T12" s="165" t="s">
        <v>383</v>
      </c>
      <c r="U12" s="233" t="s">
        <v>567</v>
      </c>
      <c r="V12" s="233" t="s">
        <v>567</v>
      </c>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row>
    <row r="13" spans="1:238" s="144" customFormat="1" ht="147" customHeight="1">
      <c r="A13" s="129">
        <f aca="true" t="shared" si="0" ref="A13:A77">A12+1</f>
        <v>2</v>
      </c>
      <c r="B13" s="187" t="s">
        <v>201</v>
      </c>
      <c r="C13" s="162" t="s">
        <v>99</v>
      </c>
      <c r="D13" s="130" t="s">
        <v>100</v>
      </c>
      <c r="E13" s="133">
        <v>3120102</v>
      </c>
      <c r="F13" s="134" t="s">
        <v>101</v>
      </c>
      <c r="G13" s="135" t="s">
        <v>106</v>
      </c>
      <c r="H13" s="130" t="s">
        <v>107</v>
      </c>
      <c r="I13" s="136">
        <v>28900000</v>
      </c>
      <c r="J13" s="136"/>
      <c r="K13" s="136"/>
      <c r="L13" s="139">
        <v>42177</v>
      </c>
      <c r="M13" s="138">
        <v>60</v>
      </c>
      <c r="N13" s="139">
        <v>42248</v>
      </c>
      <c r="O13" s="139">
        <v>42253</v>
      </c>
      <c r="P13" s="139">
        <v>42618</v>
      </c>
      <c r="Q13" s="152" t="s">
        <v>245</v>
      </c>
      <c r="R13" s="159" t="s">
        <v>288</v>
      </c>
      <c r="S13" s="190" t="s">
        <v>108</v>
      </c>
      <c r="T13" s="165" t="s">
        <v>383</v>
      </c>
      <c r="U13" s="233" t="s">
        <v>567</v>
      </c>
      <c r="V13" s="233" t="s">
        <v>567</v>
      </c>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row>
    <row r="14" spans="1:238" s="144" customFormat="1" ht="192" customHeight="1">
      <c r="A14" s="129">
        <f t="shared" si="0"/>
        <v>3</v>
      </c>
      <c r="B14" s="187" t="s">
        <v>201</v>
      </c>
      <c r="C14" s="162" t="s">
        <v>99</v>
      </c>
      <c r="D14" s="130" t="s">
        <v>100</v>
      </c>
      <c r="E14" s="133">
        <v>3120104</v>
      </c>
      <c r="F14" s="134" t="s">
        <v>103</v>
      </c>
      <c r="G14" s="135" t="s">
        <v>106</v>
      </c>
      <c r="H14" s="130" t="s">
        <v>107</v>
      </c>
      <c r="I14" s="136">
        <v>28000000</v>
      </c>
      <c r="J14" s="136"/>
      <c r="K14" s="136"/>
      <c r="L14" s="139">
        <v>42041</v>
      </c>
      <c r="M14" s="138">
        <v>30</v>
      </c>
      <c r="N14" s="139">
        <v>42072</v>
      </c>
      <c r="O14" s="139">
        <v>42077</v>
      </c>
      <c r="P14" s="139">
        <v>42107</v>
      </c>
      <c r="Q14" s="152" t="s">
        <v>430</v>
      </c>
      <c r="R14" s="229" t="s">
        <v>431</v>
      </c>
      <c r="S14" s="190" t="s">
        <v>382</v>
      </c>
      <c r="T14" s="165" t="s">
        <v>383</v>
      </c>
      <c r="U14" s="233" t="s">
        <v>567</v>
      </c>
      <c r="V14" s="233" t="s">
        <v>567</v>
      </c>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row>
    <row r="15" spans="1:238" s="144" customFormat="1" ht="48.75" customHeight="1">
      <c r="A15" s="129">
        <f t="shared" si="0"/>
        <v>4</v>
      </c>
      <c r="B15" s="187" t="s">
        <v>201</v>
      </c>
      <c r="C15" s="162" t="s">
        <v>110</v>
      </c>
      <c r="D15" s="132" t="s">
        <v>111</v>
      </c>
      <c r="E15" s="185">
        <v>312020501</v>
      </c>
      <c r="F15" s="134" t="s">
        <v>112</v>
      </c>
      <c r="G15" s="135" t="s">
        <v>106</v>
      </c>
      <c r="H15" s="132" t="s">
        <v>104</v>
      </c>
      <c r="I15" s="136">
        <v>26000000</v>
      </c>
      <c r="J15" s="136"/>
      <c r="K15" s="136"/>
      <c r="L15" s="139">
        <v>42100</v>
      </c>
      <c r="M15" s="138">
        <v>120</v>
      </c>
      <c r="N15" s="189">
        <v>42126</v>
      </c>
      <c r="O15" s="189">
        <v>42126</v>
      </c>
      <c r="P15" s="189">
        <v>42254</v>
      </c>
      <c r="Q15" s="165" t="s">
        <v>77</v>
      </c>
      <c r="R15" s="130" t="s">
        <v>404</v>
      </c>
      <c r="S15" s="142" t="s">
        <v>113</v>
      </c>
      <c r="T15" s="165" t="s">
        <v>383</v>
      </c>
      <c r="U15" s="233" t="s">
        <v>567</v>
      </c>
      <c r="V15" s="233" t="s">
        <v>567</v>
      </c>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row>
    <row r="16" spans="1:238" s="144" customFormat="1" ht="114.75">
      <c r="A16" s="129">
        <f t="shared" si="0"/>
        <v>5</v>
      </c>
      <c r="B16" s="187" t="s">
        <v>201</v>
      </c>
      <c r="C16" s="162" t="s">
        <v>110</v>
      </c>
      <c r="D16" s="132" t="s">
        <v>111</v>
      </c>
      <c r="E16" s="133">
        <v>312020601</v>
      </c>
      <c r="F16" s="134" t="s">
        <v>117</v>
      </c>
      <c r="G16" s="134" t="s">
        <v>118</v>
      </c>
      <c r="H16" s="132" t="s">
        <v>80</v>
      </c>
      <c r="I16" s="136">
        <v>290000000</v>
      </c>
      <c r="J16" s="136"/>
      <c r="K16" s="136"/>
      <c r="L16" s="139">
        <v>42079</v>
      </c>
      <c r="M16" s="138">
        <v>365</v>
      </c>
      <c r="N16" s="189">
        <v>42186</v>
      </c>
      <c r="O16" s="189">
        <v>42193</v>
      </c>
      <c r="P16" s="189">
        <v>42551</v>
      </c>
      <c r="Q16" s="152" t="s">
        <v>246</v>
      </c>
      <c r="R16" s="130" t="s">
        <v>119</v>
      </c>
      <c r="S16" s="142" t="s">
        <v>120</v>
      </c>
      <c r="T16" s="165" t="s">
        <v>383</v>
      </c>
      <c r="U16" s="233" t="s">
        <v>567</v>
      </c>
      <c r="V16" s="233" t="s">
        <v>567</v>
      </c>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row>
    <row r="17" spans="1:238" s="144" customFormat="1" ht="171.75" customHeight="1">
      <c r="A17" s="129">
        <f t="shared" si="0"/>
        <v>6</v>
      </c>
      <c r="B17" s="187" t="s">
        <v>201</v>
      </c>
      <c r="C17" s="131">
        <v>31102</v>
      </c>
      <c r="D17" s="182" t="s">
        <v>115</v>
      </c>
      <c r="E17" s="153">
        <v>311020301</v>
      </c>
      <c r="F17" s="134" t="s">
        <v>116</v>
      </c>
      <c r="G17" s="135" t="s">
        <v>233</v>
      </c>
      <c r="H17" s="130" t="s">
        <v>104</v>
      </c>
      <c r="I17" s="136">
        <v>46691040</v>
      </c>
      <c r="J17" s="228"/>
      <c r="K17" s="199"/>
      <c r="L17" s="137">
        <v>42020</v>
      </c>
      <c r="M17" s="169">
        <v>365</v>
      </c>
      <c r="N17" s="137">
        <v>42045</v>
      </c>
      <c r="O17" s="137">
        <v>42048</v>
      </c>
      <c r="P17" s="137">
        <v>42412</v>
      </c>
      <c r="Q17" s="161" t="s">
        <v>429</v>
      </c>
      <c r="R17" s="130" t="s">
        <v>426</v>
      </c>
      <c r="S17" s="142" t="s">
        <v>427</v>
      </c>
      <c r="T17" s="165" t="s">
        <v>383</v>
      </c>
      <c r="U17" s="142" t="s">
        <v>428</v>
      </c>
      <c r="V17" s="151" t="s">
        <v>444</v>
      </c>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143"/>
      <c r="FS17" s="143"/>
      <c r="FT17" s="143"/>
      <c r="FU17" s="143"/>
      <c r="FV17" s="143"/>
      <c r="FW17" s="143"/>
      <c r="FX17" s="143"/>
      <c r="FY17" s="143"/>
      <c r="FZ17" s="143"/>
      <c r="GA17" s="143"/>
      <c r="GB17" s="143"/>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c r="HC17" s="143"/>
      <c r="HD17" s="143"/>
      <c r="HE17" s="143"/>
      <c r="HF17" s="143"/>
      <c r="HG17" s="143"/>
      <c r="HH17" s="143"/>
      <c r="HI17" s="143"/>
      <c r="HJ17" s="143"/>
      <c r="HK17" s="143"/>
      <c r="HL17" s="143"/>
      <c r="HM17" s="143"/>
      <c r="HN17" s="143"/>
      <c r="HO17" s="143"/>
      <c r="HP17" s="143"/>
      <c r="HQ17" s="143"/>
      <c r="HR17" s="143"/>
      <c r="HS17" s="143"/>
      <c r="HT17" s="143"/>
      <c r="HU17" s="143"/>
      <c r="HV17" s="143"/>
      <c r="HW17" s="143"/>
      <c r="HX17" s="143"/>
      <c r="HY17" s="143"/>
      <c r="HZ17" s="143"/>
      <c r="IA17" s="143"/>
      <c r="IB17" s="143"/>
      <c r="IC17" s="143"/>
      <c r="ID17" s="143"/>
    </row>
    <row r="18" spans="1:238" s="144" customFormat="1" ht="183" customHeight="1">
      <c r="A18" s="129">
        <f t="shared" si="0"/>
        <v>7</v>
      </c>
      <c r="B18" s="132" t="s">
        <v>124</v>
      </c>
      <c r="C18" s="192" t="s">
        <v>110</v>
      </c>
      <c r="D18" s="193" t="s">
        <v>33</v>
      </c>
      <c r="E18" s="194" t="s">
        <v>315</v>
      </c>
      <c r="F18" s="195" t="s">
        <v>122</v>
      </c>
      <c r="G18" s="134" t="s">
        <v>118</v>
      </c>
      <c r="H18" s="130" t="s">
        <v>102</v>
      </c>
      <c r="I18" s="150">
        <v>90000000</v>
      </c>
      <c r="J18" s="150"/>
      <c r="K18" s="150"/>
      <c r="L18" s="139">
        <v>42017</v>
      </c>
      <c r="M18" s="169">
        <v>240</v>
      </c>
      <c r="N18" s="139">
        <v>42104</v>
      </c>
      <c r="O18" s="139">
        <v>42109</v>
      </c>
      <c r="P18" s="139">
        <v>42353</v>
      </c>
      <c r="Q18" s="140" t="s">
        <v>123</v>
      </c>
      <c r="R18" s="130" t="s">
        <v>323</v>
      </c>
      <c r="S18" s="142" t="s">
        <v>307</v>
      </c>
      <c r="T18" s="233" t="s">
        <v>328</v>
      </c>
      <c r="U18" s="196" t="s">
        <v>366</v>
      </c>
      <c r="V18" s="151" t="s">
        <v>444</v>
      </c>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143"/>
      <c r="FS18" s="143"/>
      <c r="FT18" s="143"/>
      <c r="FU18" s="143"/>
      <c r="FV18" s="143"/>
      <c r="FW18" s="143"/>
      <c r="FX18" s="143"/>
      <c r="FY18" s="143"/>
      <c r="FZ18" s="143"/>
      <c r="GA18" s="143"/>
      <c r="GB18" s="143"/>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c r="HC18" s="143"/>
      <c r="HD18" s="143"/>
      <c r="HE18" s="143"/>
      <c r="HF18" s="143"/>
      <c r="HG18" s="143"/>
      <c r="HH18" s="143"/>
      <c r="HI18" s="143"/>
      <c r="HJ18" s="143"/>
      <c r="HK18" s="143"/>
      <c r="HL18" s="143"/>
      <c r="HM18" s="143"/>
      <c r="HN18" s="143"/>
      <c r="HO18" s="143"/>
      <c r="HP18" s="143"/>
      <c r="HQ18" s="143"/>
      <c r="HR18" s="143"/>
      <c r="HS18" s="143"/>
      <c r="HT18" s="143"/>
      <c r="HU18" s="143"/>
      <c r="HV18" s="143"/>
      <c r="HW18" s="143"/>
      <c r="HX18" s="143"/>
      <c r="HY18" s="143"/>
      <c r="HZ18" s="143"/>
      <c r="IA18" s="143"/>
      <c r="IB18" s="143"/>
      <c r="IC18" s="143"/>
      <c r="ID18" s="143"/>
    </row>
    <row r="19" spans="1:238" s="144" customFormat="1" ht="190.5" customHeight="1">
      <c r="A19" s="129">
        <f t="shared" si="0"/>
        <v>8</v>
      </c>
      <c r="B19" s="132" t="s">
        <v>124</v>
      </c>
      <c r="C19" s="162" t="s">
        <v>125</v>
      </c>
      <c r="D19" s="130" t="s">
        <v>126</v>
      </c>
      <c r="E19" s="133" t="s">
        <v>314</v>
      </c>
      <c r="F19" s="134" t="s">
        <v>127</v>
      </c>
      <c r="G19" s="135" t="s">
        <v>132</v>
      </c>
      <c r="H19" s="130" t="s">
        <v>104</v>
      </c>
      <c r="I19" s="136">
        <v>80000000</v>
      </c>
      <c r="J19" s="136"/>
      <c r="K19" s="136"/>
      <c r="L19" s="139">
        <v>42058</v>
      </c>
      <c r="M19" s="138">
        <v>365</v>
      </c>
      <c r="N19" s="139">
        <v>42153</v>
      </c>
      <c r="O19" s="139">
        <f>N19+5</f>
        <v>42158</v>
      </c>
      <c r="P19" s="139">
        <f>O19+M19</f>
        <v>42523</v>
      </c>
      <c r="Q19" s="135" t="s">
        <v>128</v>
      </c>
      <c r="R19" s="130" t="s">
        <v>74</v>
      </c>
      <c r="S19" s="190" t="s">
        <v>129</v>
      </c>
      <c r="T19" s="233" t="s">
        <v>328</v>
      </c>
      <c r="U19" s="233" t="s">
        <v>567</v>
      </c>
      <c r="V19" s="233" t="s">
        <v>567</v>
      </c>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c r="DX19" s="143"/>
      <c r="DY19" s="143"/>
      <c r="DZ19" s="143"/>
      <c r="EA19" s="143"/>
      <c r="EB19" s="143"/>
      <c r="EC19" s="143"/>
      <c r="ED19" s="143"/>
      <c r="EE19" s="143"/>
      <c r="EF19" s="143"/>
      <c r="EG19" s="143"/>
      <c r="EH19" s="143"/>
      <c r="EI19" s="143"/>
      <c r="EJ19" s="143"/>
      <c r="EK19" s="143"/>
      <c r="EL19" s="143"/>
      <c r="EM19" s="143"/>
      <c r="EN19" s="143"/>
      <c r="EO19" s="143"/>
      <c r="EP19" s="143"/>
      <c r="EQ19" s="143"/>
      <c r="ER19" s="143"/>
      <c r="ES19" s="143"/>
      <c r="ET19" s="143"/>
      <c r="EU19" s="143"/>
      <c r="EV19" s="143"/>
      <c r="EW19" s="143"/>
      <c r="EX19" s="143"/>
      <c r="EY19" s="143"/>
      <c r="EZ19" s="143"/>
      <c r="FA19" s="143"/>
      <c r="FB19" s="143"/>
      <c r="FC19" s="143"/>
      <c r="FD19" s="143"/>
      <c r="FE19" s="143"/>
      <c r="FF19" s="143"/>
      <c r="FG19" s="143"/>
      <c r="FH19" s="143"/>
      <c r="FI19" s="143"/>
      <c r="FJ19" s="143"/>
      <c r="FK19" s="143"/>
      <c r="FL19" s="143"/>
      <c r="FM19" s="143"/>
      <c r="FN19" s="143"/>
      <c r="FO19" s="143"/>
      <c r="FP19" s="143"/>
      <c r="FQ19" s="143"/>
      <c r="FR19" s="143"/>
      <c r="FS19" s="143"/>
      <c r="FT19" s="143"/>
      <c r="FU19" s="143"/>
      <c r="FV19" s="143"/>
      <c r="FW19" s="143"/>
      <c r="FX19" s="143"/>
      <c r="FY19" s="143"/>
      <c r="FZ19" s="143"/>
      <c r="GA19" s="143"/>
      <c r="GB19" s="143"/>
      <c r="GC19" s="143"/>
      <c r="GD19" s="143"/>
      <c r="GE19" s="143"/>
      <c r="GF19" s="143"/>
      <c r="GG19" s="143"/>
      <c r="GH19" s="143"/>
      <c r="GI19" s="143"/>
      <c r="GJ19" s="143"/>
      <c r="GK19" s="143"/>
      <c r="GL19" s="143"/>
      <c r="GM19" s="143"/>
      <c r="GN19" s="143"/>
      <c r="GO19" s="143"/>
      <c r="GP19" s="143"/>
      <c r="GQ19" s="143"/>
      <c r="GR19" s="143"/>
      <c r="GS19" s="143"/>
      <c r="GT19" s="143"/>
      <c r="GU19" s="143"/>
      <c r="GV19" s="143"/>
      <c r="GW19" s="143"/>
      <c r="GX19" s="143"/>
      <c r="GY19" s="143"/>
      <c r="GZ19" s="143"/>
      <c r="HA19" s="143"/>
      <c r="HB19" s="143"/>
      <c r="HC19" s="143"/>
      <c r="HD19" s="143"/>
      <c r="HE19" s="143"/>
      <c r="HF19" s="143"/>
      <c r="HG19" s="143"/>
      <c r="HH19" s="143"/>
      <c r="HI19" s="143"/>
      <c r="HJ19" s="143"/>
      <c r="HK19" s="143"/>
      <c r="HL19" s="143"/>
      <c r="HM19" s="143"/>
      <c r="HN19" s="143"/>
      <c r="HO19" s="143"/>
      <c r="HP19" s="143"/>
      <c r="HQ19" s="143"/>
      <c r="HR19" s="143"/>
      <c r="HS19" s="143"/>
      <c r="HT19" s="143"/>
      <c r="HU19" s="143"/>
      <c r="HV19" s="143"/>
      <c r="HW19" s="143"/>
      <c r="HX19" s="143"/>
      <c r="HY19" s="143"/>
      <c r="HZ19" s="143"/>
      <c r="IA19" s="143"/>
      <c r="IB19" s="143"/>
      <c r="IC19" s="143"/>
      <c r="ID19" s="143"/>
    </row>
    <row r="20" spans="1:238" s="144" customFormat="1" ht="140.25" customHeight="1">
      <c r="A20" s="129">
        <f t="shared" si="0"/>
        <v>9</v>
      </c>
      <c r="B20" s="132" t="s">
        <v>124</v>
      </c>
      <c r="C20" s="162" t="s">
        <v>114</v>
      </c>
      <c r="D20" s="130" t="s">
        <v>115</v>
      </c>
      <c r="E20" s="133">
        <v>311020301</v>
      </c>
      <c r="F20" s="134" t="s">
        <v>116</v>
      </c>
      <c r="G20" s="135" t="s">
        <v>233</v>
      </c>
      <c r="H20" s="130" t="s">
        <v>324</v>
      </c>
      <c r="I20" s="136">
        <v>96000000</v>
      </c>
      <c r="J20" s="136">
        <v>96000000</v>
      </c>
      <c r="K20" s="227">
        <f>I20-J20</f>
        <v>0</v>
      </c>
      <c r="L20" s="139">
        <v>42018</v>
      </c>
      <c r="M20" s="138">
        <v>365</v>
      </c>
      <c r="N20" s="139">
        <v>42033</v>
      </c>
      <c r="O20" s="225">
        <v>42034</v>
      </c>
      <c r="P20" s="225">
        <v>42398</v>
      </c>
      <c r="Q20" s="135" t="s">
        <v>325</v>
      </c>
      <c r="R20" s="130" t="s">
        <v>326</v>
      </c>
      <c r="S20" s="130" t="s">
        <v>327</v>
      </c>
      <c r="T20" s="197" t="s">
        <v>328</v>
      </c>
      <c r="U20" s="130" t="s">
        <v>385</v>
      </c>
      <c r="V20" s="197" t="s">
        <v>360</v>
      </c>
      <c r="W20" s="235"/>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143"/>
      <c r="FS20" s="143"/>
      <c r="FT20" s="143"/>
      <c r="FU20" s="143"/>
      <c r="FV20" s="143"/>
      <c r="FW20" s="143"/>
      <c r="FX20" s="143"/>
      <c r="FY20" s="143"/>
      <c r="FZ20" s="143"/>
      <c r="GA20" s="143"/>
      <c r="GB20" s="143"/>
      <c r="GC20" s="143"/>
      <c r="GD20" s="143"/>
      <c r="GE20" s="143"/>
      <c r="GF20" s="143"/>
      <c r="GG20" s="143"/>
      <c r="GH20" s="143"/>
      <c r="GI20" s="143"/>
      <c r="GJ20" s="143"/>
      <c r="GK20" s="143"/>
      <c r="GL20" s="143"/>
      <c r="GM20" s="143"/>
      <c r="GN20" s="143"/>
      <c r="GO20" s="143"/>
      <c r="GP20" s="143"/>
      <c r="GQ20" s="143"/>
      <c r="GR20" s="143"/>
      <c r="GS20" s="143"/>
      <c r="GT20" s="143"/>
      <c r="GU20" s="143"/>
      <c r="GV20" s="143"/>
      <c r="GW20" s="143"/>
      <c r="GX20" s="143"/>
      <c r="GY20" s="143"/>
      <c r="GZ20" s="143"/>
      <c r="HA20" s="143"/>
      <c r="HB20" s="143"/>
      <c r="HC20" s="143"/>
      <c r="HD20" s="143"/>
      <c r="HE20" s="143"/>
      <c r="HF20" s="143"/>
      <c r="HG20" s="143"/>
      <c r="HH20" s="143"/>
      <c r="HI20" s="143"/>
      <c r="HJ20" s="143"/>
      <c r="HK20" s="143"/>
      <c r="HL20" s="143"/>
      <c r="HM20" s="143"/>
      <c r="HN20" s="143"/>
      <c r="HO20" s="143"/>
      <c r="HP20" s="143"/>
      <c r="HQ20" s="143"/>
      <c r="HR20" s="143"/>
      <c r="HS20" s="143"/>
      <c r="HT20" s="143"/>
      <c r="HU20" s="143"/>
      <c r="HV20" s="143"/>
      <c r="HW20" s="143"/>
      <c r="HX20" s="143"/>
      <c r="HY20" s="143"/>
      <c r="HZ20" s="143"/>
      <c r="IA20" s="143"/>
      <c r="IB20" s="143"/>
      <c r="IC20" s="143"/>
      <c r="ID20" s="143"/>
    </row>
    <row r="21" spans="1:238" s="175" customFormat="1" ht="126" customHeight="1">
      <c r="A21" s="129">
        <f t="shared" si="0"/>
        <v>10</v>
      </c>
      <c r="B21" s="132" t="s">
        <v>174</v>
      </c>
      <c r="C21" s="131">
        <v>31201</v>
      </c>
      <c r="D21" s="182" t="s">
        <v>130</v>
      </c>
      <c r="E21" s="153">
        <v>3120101</v>
      </c>
      <c r="F21" s="135" t="s">
        <v>131</v>
      </c>
      <c r="G21" s="135" t="s">
        <v>132</v>
      </c>
      <c r="H21" s="130" t="s">
        <v>102</v>
      </c>
      <c r="I21" s="183">
        <v>104000000</v>
      </c>
      <c r="J21" s="183"/>
      <c r="K21" s="183"/>
      <c r="L21" s="158">
        <v>42045</v>
      </c>
      <c r="M21" s="180">
        <v>240</v>
      </c>
      <c r="N21" s="158">
        <v>42116</v>
      </c>
      <c r="O21" s="158">
        <v>42122</v>
      </c>
      <c r="P21" s="158">
        <v>42358</v>
      </c>
      <c r="Q21" s="184" t="s">
        <v>133</v>
      </c>
      <c r="R21" s="172" t="s">
        <v>384</v>
      </c>
      <c r="S21" s="173" t="s">
        <v>134</v>
      </c>
      <c r="T21" s="233" t="s">
        <v>422</v>
      </c>
      <c r="U21" s="233" t="s">
        <v>567</v>
      </c>
      <c r="V21" s="233" t="s">
        <v>567</v>
      </c>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row>
    <row r="22" spans="1:238" s="144" customFormat="1" ht="205.5" customHeight="1">
      <c r="A22" s="129">
        <f t="shared" si="0"/>
        <v>11</v>
      </c>
      <c r="B22" s="132" t="s">
        <v>174</v>
      </c>
      <c r="C22" s="131">
        <v>31202</v>
      </c>
      <c r="D22" s="182" t="s">
        <v>135</v>
      </c>
      <c r="E22" s="153">
        <v>3120210</v>
      </c>
      <c r="F22" s="135" t="s">
        <v>136</v>
      </c>
      <c r="G22" s="135" t="s">
        <v>106</v>
      </c>
      <c r="H22" s="130" t="s">
        <v>104</v>
      </c>
      <c r="I22" s="183">
        <v>17000000</v>
      </c>
      <c r="J22" s="183"/>
      <c r="K22" s="183"/>
      <c r="L22" s="158">
        <v>42067</v>
      </c>
      <c r="M22" s="180">
        <v>30</v>
      </c>
      <c r="N22" s="158">
        <v>42107</v>
      </c>
      <c r="O22" s="158">
        <v>42121</v>
      </c>
      <c r="P22" s="158">
        <v>42150</v>
      </c>
      <c r="Q22" s="184" t="s">
        <v>137</v>
      </c>
      <c r="R22" s="151" t="s">
        <v>138</v>
      </c>
      <c r="S22" s="142" t="s">
        <v>139</v>
      </c>
      <c r="T22" s="233" t="s">
        <v>422</v>
      </c>
      <c r="U22" s="233" t="s">
        <v>567</v>
      </c>
      <c r="V22" s="233" t="s">
        <v>567</v>
      </c>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c r="DX22" s="143"/>
      <c r="DY22" s="143"/>
      <c r="DZ22" s="143"/>
      <c r="EA22" s="143"/>
      <c r="EB22" s="143"/>
      <c r="EC22" s="143"/>
      <c r="ED22" s="143"/>
      <c r="EE22" s="143"/>
      <c r="EF22" s="143"/>
      <c r="EG22" s="143"/>
      <c r="EH22" s="143"/>
      <c r="EI22" s="143"/>
      <c r="EJ22" s="143"/>
      <c r="EK22" s="143"/>
      <c r="EL22" s="143"/>
      <c r="EM22" s="143"/>
      <c r="EN22" s="143"/>
      <c r="EO22" s="143"/>
      <c r="EP22" s="143"/>
      <c r="EQ22" s="143"/>
      <c r="ER22" s="143"/>
      <c r="ES22" s="143"/>
      <c r="ET22" s="143"/>
      <c r="EU22" s="143"/>
      <c r="EV22" s="143"/>
      <c r="EW22" s="143"/>
      <c r="EX22" s="143"/>
      <c r="EY22" s="143"/>
      <c r="EZ22" s="143"/>
      <c r="FA22" s="143"/>
      <c r="FB22" s="143"/>
      <c r="FC22" s="143"/>
      <c r="FD22" s="143"/>
      <c r="FE22" s="143"/>
      <c r="FF22" s="143"/>
      <c r="FG22" s="143"/>
      <c r="FH22" s="143"/>
      <c r="FI22" s="143"/>
      <c r="FJ22" s="143"/>
      <c r="FK22" s="143"/>
      <c r="FL22" s="143"/>
      <c r="FM22" s="143"/>
      <c r="FN22" s="143"/>
      <c r="FO22" s="143"/>
      <c r="FP22" s="143"/>
      <c r="FQ22" s="143"/>
      <c r="FR22" s="143"/>
      <c r="FS22" s="143"/>
      <c r="FT22" s="143"/>
      <c r="FU22" s="143"/>
      <c r="FV22" s="143"/>
      <c r="FW22" s="143"/>
      <c r="FX22" s="143"/>
      <c r="FY22" s="143"/>
      <c r="FZ22" s="143"/>
      <c r="GA22" s="143"/>
      <c r="GB22" s="143"/>
      <c r="GC22" s="143"/>
      <c r="GD22" s="143"/>
      <c r="GE22" s="143"/>
      <c r="GF22" s="143"/>
      <c r="GG22" s="143"/>
      <c r="GH22" s="143"/>
      <c r="GI22" s="143"/>
      <c r="GJ22" s="143"/>
      <c r="GK22" s="143"/>
      <c r="GL22" s="143"/>
      <c r="GM22" s="143"/>
      <c r="GN22" s="143"/>
      <c r="GO22" s="143"/>
      <c r="GP22" s="143"/>
      <c r="GQ22" s="143"/>
      <c r="GR22" s="143"/>
      <c r="GS22" s="143"/>
      <c r="GT22" s="143"/>
      <c r="GU22" s="143"/>
      <c r="GV22" s="143"/>
      <c r="GW22" s="143"/>
      <c r="GX22" s="143"/>
      <c r="GY22" s="143"/>
      <c r="GZ22" s="143"/>
      <c r="HA22" s="143"/>
      <c r="HB22" s="143"/>
      <c r="HC22" s="143"/>
      <c r="HD22" s="143"/>
      <c r="HE22" s="143"/>
      <c r="HF22" s="143"/>
      <c r="HG22" s="143"/>
      <c r="HH22" s="143"/>
      <c r="HI22" s="143"/>
      <c r="HJ22" s="143"/>
      <c r="HK22" s="143"/>
      <c r="HL22" s="143"/>
      <c r="HM22" s="143"/>
      <c r="HN22" s="143"/>
      <c r="HO22" s="143"/>
      <c r="HP22" s="143"/>
      <c r="HQ22" s="143"/>
      <c r="HR22" s="143"/>
      <c r="HS22" s="143"/>
      <c r="HT22" s="143"/>
      <c r="HU22" s="143"/>
      <c r="HV22" s="143"/>
      <c r="HW22" s="143"/>
      <c r="HX22" s="143"/>
      <c r="HY22" s="143"/>
      <c r="HZ22" s="143"/>
      <c r="IA22" s="143"/>
      <c r="IB22" s="143"/>
      <c r="IC22" s="143"/>
      <c r="ID22" s="143"/>
    </row>
    <row r="23" spans="1:238" s="144" customFormat="1" ht="97.5" customHeight="1">
      <c r="A23" s="129">
        <f t="shared" si="0"/>
        <v>12</v>
      </c>
      <c r="B23" s="132" t="s">
        <v>174</v>
      </c>
      <c r="C23" s="131">
        <v>31202</v>
      </c>
      <c r="D23" s="182" t="s">
        <v>135</v>
      </c>
      <c r="E23" s="153">
        <v>3120210</v>
      </c>
      <c r="F23" s="135" t="s">
        <v>136</v>
      </c>
      <c r="G23" s="135" t="s">
        <v>132</v>
      </c>
      <c r="H23" s="130" t="s">
        <v>104</v>
      </c>
      <c r="I23" s="183">
        <v>35000000</v>
      </c>
      <c r="J23" s="183"/>
      <c r="K23" s="183"/>
      <c r="L23" s="158">
        <v>42073</v>
      </c>
      <c r="M23" s="180">
        <v>180</v>
      </c>
      <c r="N23" s="158">
        <v>42123</v>
      </c>
      <c r="O23" s="158">
        <v>42126</v>
      </c>
      <c r="P23" s="158">
        <v>42309</v>
      </c>
      <c r="Q23" s="135" t="s">
        <v>140</v>
      </c>
      <c r="R23" s="130" t="s">
        <v>141</v>
      </c>
      <c r="S23" s="142" t="s">
        <v>142</v>
      </c>
      <c r="T23" s="233" t="s">
        <v>422</v>
      </c>
      <c r="U23" s="233" t="s">
        <v>567</v>
      </c>
      <c r="V23" s="233" t="s">
        <v>567</v>
      </c>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143"/>
      <c r="FS23" s="143"/>
      <c r="FT23" s="143"/>
      <c r="FU23" s="143"/>
      <c r="FV23" s="143"/>
      <c r="FW23" s="143"/>
      <c r="FX23" s="143"/>
      <c r="FY23" s="143"/>
      <c r="FZ23" s="143"/>
      <c r="GA23" s="143"/>
      <c r="GB23" s="143"/>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c r="HC23" s="143"/>
      <c r="HD23" s="143"/>
      <c r="HE23" s="143"/>
      <c r="HF23" s="143"/>
      <c r="HG23" s="143"/>
      <c r="HH23" s="143"/>
      <c r="HI23" s="143"/>
      <c r="HJ23" s="143"/>
      <c r="HK23" s="143"/>
      <c r="HL23" s="143"/>
      <c r="HM23" s="143"/>
      <c r="HN23" s="143"/>
      <c r="HO23" s="143"/>
      <c r="HP23" s="143"/>
      <c r="HQ23" s="143"/>
      <c r="HR23" s="143"/>
      <c r="HS23" s="143"/>
      <c r="HT23" s="143"/>
      <c r="HU23" s="143"/>
      <c r="HV23" s="143"/>
      <c r="HW23" s="143"/>
      <c r="HX23" s="143"/>
      <c r="HY23" s="143"/>
      <c r="HZ23" s="143"/>
      <c r="IA23" s="143"/>
      <c r="IB23" s="143"/>
      <c r="IC23" s="143"/>
      <c r="ID23" s="143"/>
    </row>
    <row r="24" spans="1:238" s="144" customFormat="1" ht="132" customHeight="1">
      <c r="A24" s="129">
        <f t="shared" si="0"/>
        <v>13</v>
      </c>
      <c r="B24" s="132" t="s">
        <v>174</v>
      </c>
      <c r="C24" s="131">
        <v>31202</v>
      </c>
      <c r="D24" s="182" t="s">
        <v>135</v>
      </c>
      <c r="E24" s="153">
        <v>3120210</v>
      </c>
      <c r="F24" s="135" t="s">
        <v>136</v>
      </c>
      <c r="G24" s="134" t="s">
        <v>118</v>
      </c>
      <c r="H24" s="130" t="s">
        <v>104</v>
      </c>
      <c r="I24" s="183">
        <v>70000000</v>
      </c>
      <c r="J24" s="183"/>
      <c r="K24" s="183"/>
      <c r="L24" s="158">
        <v>42088</v>
      </c>
      <c r="M24" s="180">
        <v>210</v>
      </c>
      <c r="N24" s="158">
        <v>42149</v>
      </c>
      <c r="O24" s="158">
        <v>42153</v>
      </c>
      <c r="P24" s="158">
        <v>42363</v>
      </c>
      <c r="Q24" s="184" t="s">
        <v>376</v>
      </c>
      <c r="R24" s="130" t="s">
        <v>143</v>
      </c>
      <c r="S24" s="142" t="s">
        <v>144</v>
      </c>
      <c r="T24" s="233" t="s">
        <v>422</v>
      </c>
      <c r="U24" s="233" t="s">
        <v>567</v>
      </c>
      <c r="V24" s="233" t="s">
        <v>567</v>
      </c>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c r="DX24" s="143"/>
      <c r="DY24" s="143"/>
      <c r="DZ24" s="143"/>
      <c r="EA24" s="143"/>
      <c r="EB24" s="143"/>
      <c r="EC24" s="143"/>
      <c r="ED24" s="143"/>
      <c r="EE24" s="143"/>
      <c r="EF24" s="143"/>
      <c r="EG24" s="143"/>
      <c r="EH24" s="143"/>
      <c r="EI24" s="143"/>
      <c r="EJ24" s="143"/>
      <c r="EK24" s="143"/>
      <c r="EL24" s="143"/>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3"/>
      <c r="FY24" s="143"/>
      <c r="FZ24" s="143"/>
      <c r="GA24" s="143"/>
      <c r="GB24" s="143"/>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c r="HC24" s="143"/>
      <c r="HD24" s="143"/>
      <c r="HE24" s="143"/>
      <c r="HF24" s="143"/>
      <c r="HG24" s="143"/>
      <c r="HH24" s="143"/>
      <c r="HI24" s="143"/>
      <c r="HJ24" s="143"/>
      <c r="HK24" s="143"/>
      <c r="HL24" s="143"/>
      <c r="HM24" s="143"/>
      <c r="HN24" s="143"/>
      <c r="HO24" s="143"/>
      <c r="HP24" s="143"/>
      <c r="HQ24" s="143"/>
      <c r="HR24" s="143"/>
      <c r="HS24" s="143"/>
      <c r="HT24" s="143"/>
      <c r="HU24" s="143"/>
      <c r="HV24" s="143"/>
      <c r="HW24" s="143"/>
      <c r="HX24" s="143"/>
      <c r="HY24" s="143"/>
      <c r="HZ24" s="143"/>
      <c r="IA24" s="143"/>
      <c r="IB24" s="143"/>
      <c r="IC24" s="143"/>
      <c r="ID24" s="143"/>
    </row>
    <row r="25" spans="1:238" s="144" customFormat="1" ht="140.25" customHeight="1">
      <c r="A25" s="129">
        <f t="shared" si="0"/>
        <v>14</v>
      </c>
      <c r="B25" s="132" t="s">
        <v>174</v>
      </c>
      <c r="C25" s="131">
        <v>31202</v>
      </c>
      <c r="D25" s="182" t="s">
        <v>135</v>
      </c>
      <c r="E25" s="153">
        <v>3120210</v>
      </c>
      <c r="F25" s="135" t="s">
        <v>136</v>
      </c>
      <c r="G25" s="134" t="s">
        <v>118</v>
      </c>
      <c r="H25" s="130" t="s">
        <v>104</v>
      </c>
      <c r="I25" s="183">
        <v>70000000</v>
      </c>
      <c r="J25" s="183"/>
      <c r="K25" s="183"/>
      <c r="L25" s="158">
        <v>42051</v>
      </c>
      <c r="M25" s="138">
        <v>270</v>
      </c>
      <c r="N25" s="158">
        <v>42110</v>
      </c>
      <c r="O25" s="158">
        <v>42114</v>
      </c>
      <c r="P25" s="158">
        <v>42327</v>
      </c>
      <c r="Q25" s="184" t="s">
        <v>145</v>
      </c>
      <c r="R25" s="130" t="s">
        <v>146</v>
      </c>
      <c r="S25" s="142" t="s">
        <v>147</v>
      </c>
      <c r="T25" s="233" t="s">
        <v>422</v>
      </c>
      <c r="U25" s="233" t="s">
        <v>567</v>
      </c>
      <c r="V25" s="233" t="s">
        <v>567</v>
      </c>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row>
    <row r="26" spans="1:238" s="144" customFormat="1" ht="108.75" customHeight="1">
      <c r="A26" s="129">
        <f t="shared" si="0"/>
        <v>15</v>
      </c>
      <c r="B26" s="132" t="s">
        <v>174</v>
      </c>
      <c r="C26" s="131">
        <v>31202</v>
      </c>
      <c r="D26" s="182" t="s">
        <v>135</v>
      </c>
      <c r="E26" s="153">
        <v>3120210</v>
      </c>
      <c r="F26" s="135" t="s">
        <v>136</v>
      </c>
      <c r="G26" s="135" t="s">
        <v>106</v>
      </c>
      <c r="H26" s="130" t="s">
        <v>104</v>
      </c>
      <c r="I26" s="183">
        <v>9000000</v>
      </c>
      <c r="J26" s="183"/>
      <c r="K26" s="183"/>
      <c r="L26" s="158">
        <v>42051</v>
      </c>
      <c r="M26" s="138">
        <v>180</v>
      </c>
      <c r="N26" s="158">
        <v>42110</v>
      </c>
      <c r="O26" s="158">
        <v>42114</v>
      </c>
      <c r="P26" s="158">
        <v>42327</v>
      </c>
      <c r="Q26" s="184" t="s">
        <v>148</v>
      </c>
      <c r="R26" s="130" t="s">
        <v>149</v>
      </c>
      <c r="S26" s="142" t="s">
        <v>150</v>
      </c>
      <c r="T26" s="233" t="s">
        <v>422</v>
      </c>
      <c r="U26" s="233" t="s">
        <v>567</v>
      </c>
      <c r="V26" s="233" t="s">
        <v>567</v>
      </c>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c r="DX26" s="143"/>
      <c r="DY26" s="143"/>
      <c r="DZ26" s="143"/>
      <c r="EA26" s="143"/>
      <c r="EB26" s="143"/>
      <c r="EC26" s="143"/>
      <c r="ED26" s="143"/>
      <c r="EE26" s="143"/>
      <c r="EF26" s="143"/>
      <c r="EG26" s="143"/>
      <c r="EH26" s="143"/>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3"/>
      <c r="FY26" s="143"/>
      <c r="FZ26" s="143"/>
      <c r="GA26" s="143"/>
      <c r="GB26" s="143"/>
      <c r="GC26" s="143"/>
      <c r="GD26" s="143"/>
      <c r="GE26" s="143"/>
      <c r="GF26" s="143"/>
      <c r="GG26" s="143"/>
      <c r="GH26" s="143"/>
      <c r="GI26" s="143"/>
      <c r="GJ26" s="143"/>
      <c r="GK26" s="143"/>
      <c r="GL26" s="143"/>
      <c r="GM26" s="143"/>
      <c r="GN26" s="143"/>
      <c r="GO26" s="143"/>
      <c r="GP26" s="143"/>
      <c r="GQ26" s="143"/>
      <c r="GR26" s="143"/>
      <c r="GS26" s="143"/>
      <c r="GT26" s="143"/>
      <c r="GU26" s="143"/>
      <c r="GV26" s="143"/>
      <c r="GW26" s="143"/>
      <c r="GX26" s="143"/>
      <c r="GY26" s="143"/>
      <c r="GZ26" s="143"/>
      <c r="HA26" s="143"/>
      <c r="HB26" s="143"/>
      <c r="HC26" s="143"/>
      <c r="HD26" s="143"/>
      <c r="HE26" s="143"/>
      <c r="HF26" s="143"/>
      <c r="HG26" s="143"/>
      <c r="HH26" s="143"/>
      <c r="HI26" s="143"/>
      <c r="HJ26" s="143"/>
      <c r="HK26" s="143"/>
      <c r="HL26" s="143"/>
      <c r="HM26" s="143"/>
      <c r="HN26" s="143"/>
      <c r="HO26" s="143"/>
      <c r="HP26" s="143"/>
      <c r="HQ26" s="143"/>
      <c r="HR26" s="143"/>
      <c r="HS26" s="143"/>
      <c r="HT26" s="143"/>
      <c r="HU26" s="143"/>
      <c r="HV26" s="143"/>
      <c r="HW26" s="143"/>
      <c r="HX26" s="143"/>
      <c r="HY26" s="143"/>
      <c r="HZ26" s="143"/>
      <c r="IA26" s="143"/>
      <c r="IB26" s="143"/>
      <c r="IC26" s="143"/>
      <c r="ID26" s="143"/>
    </row>
    <row r="27" spans="1:238" s="144" customFormat="1" ht="76.5">
      <c r="A27" s="129">
        <f t="shared" si="0"/>
        <v>16</v>
      </c>
      <c r="B27" s="132" t="s">
        <v>174</v>
      </c>
      <c r="C27" s="131">
        <v>31202</v>
      </c>
      <c r="D27" s="182" t="s">
        <v>135</v>
      </c>
      <c r="E27" s="153">
        <v>3120210</v>
      </c>
      <c r="F27" s="135" t="s">
        <v>136</v>
      </c>
      <c r="G27" s="135" t="s">
        <v>106</v>
      </c>
      <c r="H27" s="130" t="s">
        <v>104</v>
      </c>
      <c r="I27" s="183">
        <v>9000000</v>
      </c>
      <c r="J27" s="183"/>
      <c r="K27" s="183"/>
      <c r="L27" s="158">
        <v>42051</v>
      </c>
      <c r="M27" s="138">
        <v>180</v>
      </c>
      <c r="N27" s="158">
        <v>42110</v>
      </c>
      <c r="O27" s="158">
        <v>42114</v>
      </c>
      <c r="P27" s="158">
        <v>42327</v>
      </c>
      <c r="Q27" s="184" t="s">
        <v>151</v>
      </c>
      <c r="R27" s="130" t="s">
        <v>152</v>
      </c>
      <c r="S27" s="142" t="s">
        <v>153</v>
      </c>
      <c r="T27" s="233" t="s">
        <v>422</v>
      </c>
      <c r="U27" s="233" t="s">
        <v>567</v>
      </c>
      <c r="V27" s="233" t="s">
        <v>567</v>
      </c>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c r="FF27" s="143"/>
      <c r="FG27" s="143"/>
      <c r="FH27" s="143"/>
      <c r="FI27" s="143"/>
      <c r="FJ27" s="143"/>
      <c r="FK27" s="143"/>
      <c r="FL27" s="143"/>
      <c r="FM27" s="143"/>
      <c r="FN27" s="143"/>
      <c r="FO27" s="143"/>
      <c r="FP27" s="143"/>
      <c r="FQ27" s="143"/>
      <c r="FR27" s="143"/>
      <c r="FS27" s="143"/>
      <c r="FT27" s="143"/>
      <c r="FU27" s="143"/>
      <c r="FV27" s="143"/>
      <c r="FW27" s="143"/>
      <c r="FX27" s="143"/>
      <c r="FY27" s="143"/>
      <c r="FZ27" s="143"/>
      <c r="GA27" s="143"/>
      <c r="GB27" s="143"/>
      <c r="GC27" s="143"/>
      <c r="GD27" s="143"/>
      <c r="GE27" s="143"/>
      <c r="GF27" s="143"/>
      <c r="GG27" s="143"/>
      <c r="GH27" s="143"/>
      <c r="GI27" s="143"/>
      <c r="GJ27" s="143"/>
      <c r="GK27" s="143"/>
      <c r="GL27" s="143"/>
      <c r="GM27" s="143"/>
      <c r="GN27" s="143"/>
      <c r="GO27" s="143"/>
      <c r="GP27" s="143"/>
      <c r="GQ27" s="143"/>
      <c r="GR27" s="143"/>
      <c r="GS27" s="143"/>
      <c r="GT27" s="143"/>
      <c r="GU27" s="143"/>
      <c r="GV27" s="143"/>
      <c r="GW27" s="143"/>
      <c r="GX27" s="143"/>
      <c r="GY27" s="143"/>
      <c r="GZ27" s="143"/>
      <c r="HA27" s="143"/>
      <c r="HB27" s="143"/>
      <c r="HC27" s="143"/>
      <c r="HD27" s="143"/>
      <c r="HE27" s="143"/>
      <c r="HF27" s="143"/>
      <c r="HG27" s="143"/>
      <c r="HH27" s="143"/>
      <c r="HI27" s="143"/>
      <c r="HJ27" s="143"/>
      <c r="HK27" s="143"/>
      <c r="HL27" s="143"/>
      <c r="HM27" s="143"/>
      <c r="HN27" s="143"/>
      <c r="HO27" s="143"/>
      <c r="HP27" s="143"/>
      <c r="HQ27" s="143"/>
      <c r="HR27" s="143"/>
      <c r="HS27" s="143"/>
      <c r="HT27" s="143"/>
      <c r="HU27" s="143"/>
      <c r="HV27" s="143"/>
      <c r="HW27" s="143"/>
      <c r="HX27" s="143"/>
      <c r="HY27" s="143"/>
      <c r="HZ27" s="143"/>
      <c r="IA27" s="143"/>
      <c r="IB27" s="143"/>
      <c r="IC27" s="143"/>
      <c r="ID27" s="143"/>
    </row>
    <row r="28" spans="1:238" s="144" customFormat="1" ht="147" customHeight="1">
      <c r="A28" s="129">
        <f t="shared" si="0"/>
        <v>17</v>
      </c>
      <c r="B28" s="132" t="s">
        <v>174</v>
      </c>
      <c r="C28" s="131">
        <v>31202</v>
      </c>
      <c r="D28" s="182" t="s">
        <v>135</v>
      </c>
      <c r="E28" s="153">
        <v>3120210</v>
      </c>
      <c r="F28" s="135" t="s">
        <v>136</v>
      </c>
      <c r="G28" s="135" t="s">
        <v>106</v>
      </c>
      <c r="H28" s="130" t="s">
        <v>107</v>
      </c>
      <c r="I28" s="183">
        <v>10000000</v>
      </c>
      <c r="J28" s="183"/>
      <c r="K28" s="183"/>
      <c r="L28" s="158">
        <v>42145</v>
      </c>
      <c r="M28" s="138">
        <v>60</v>
      </c>
      <c r="N28" s="158">
        <v>42200</v>
      </c>
      <c r="O28" s="158">
        <v>42206</v>
      </c>
      <c r="P28" s="158">
        <v>42267</v>
      </c>
      <c r="Q28" s="184" t="s">
        <v>154</v>
      </c>
      <c r="R28" s="130" t="s">
        <v>155</v>
      </c>
      <c r="S28" s="142" t="s">
        <v>156</v>
      </c>
      <c r="T28" s="233" t="s">
        <v>422</v>
      </c>
      <c r="U28" s="233" t="s">
        <v>567</v>
      </c>
      <c r="V28" s="233" t="s">
        <v>567</v>
      </c>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row>
    <row r="29" spans="1:238" s="144" customFormat="1" ht="153" customHeight="1">
      <c r="A29" s="129">
        <f t="shared" si="0"/>
        <v>18</v>
      </c>
      <c r="B29" s="132" t="s">
        <v>174</v>
      </c>
      <c r="C29" s="131">
        <v>31202</v>
      </c>
      <c r="D29" s="182" t="s">
        <v>135</v>
      </c>
      <c r="E29" s="153">
        <v>3120210</v>
      </c>
      <c r="F29" s="135" t="s">
        <v>136</v>
      </c>
      <c r="G29" s="134" t="s">
        <v>118</v>
      </c>
      <c r="H29" s="130" t="s">
        <v>104</v>
      </c>
      <c r="I29" s="183">
        <v>60000000</v>
      </c>
      <c r="J29" s="183"/>
      <c r="K29" s="183"/>
      <c r="L29" s="158">
        <v>42145</v>
      </c>
      <c r="M29" s="138">
        <v>7</v>
      </c>
      <c r="N29" s="158">
        <v>42292</v>
      </c>
      <c r="O29" s="158">
        <v>42297</v>
      </c>
      <c r="P29" s="158">
        <v>42307</v>
      </c>
      <c r="Q29" s="184" t="s">
        <v>157</v>
      </c>
      <c r="R29" s="130" t="s">
        <v>158</v>
      </c>
      <c r="S29" s="142" t="s">
        <v>159</v>
      </c>
      <c r="T29" s="233" t="s">
        <v>422</v>
      </c>
      <c r="U29" s="233" t="s">
        <v>567</v>
      </c>
      <c r="V29" s="233" t="s">
        <v>567</v>
      </c>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row>
    <row r="30" spans="1:238" s="144" customFormat="1" ht="80.25" customHeight="1">
      <c r="A30" s="129">
        <f t="shared" si="0"/>
        <v>19</v>
      </c>
      <c r="B30" s="132" t="s">
        <v>174</v>
      </c>
      <c r="C30" s="131">
        <v>31202</v>
      </c>
      <c r="D30" s="182" t="s">
        <v>135</v>
      </c>
      <c r="E30" s="153">
        <v>3120210</v>
      </c>
      <c r="F30" s="135" t="s">
        <v>136</v>
      </c>
      <c r="G30" s="135" t="s">
        <v>106</v>
      </c>
      <c r="H30" s="130" t="s">
        <v>104</v>
      </c>
      <c r="I30" s="183">
        <v>20000000</v>
      </c>
      <c r="J30" s="183"/>
      <c r="K30" s="183"/>
      <c r="L30" s="158">
        <v>42181</v>
      </c>
      <c r="M30" s="138">
        <v>8</v>
      </c>
      <c r="N30" s="158">
        <v>42244</v>
      </c>
      <c r="O30" s="158">
        <v>42254</v>
      </c>
      <c r="P30" s="158">
        <v>42261</v>
      </c>
      <c r="Q30" s="181" t="s">
        <v>160</v>
      </c>
      <c r="R30" s="130" t="s">
        <v>161</v>
      </c>
      <c r="S30" s="142" t="s">
        <v>161</v>
      </c>
      <c r="T30" s="233" t="s">
        <v>422</v>
      </c>
      <c r="U30" s="233" t="s">
        <v>567</v>
      </c>
      <c r="V30" s="233" t="s">
        <v>567</v>
      </c>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c r="DX30" s="143"/>
      <c r="DY30" s="143"/>
      <c r="DZ30" s="143"/>
      <c r="EA30" s="143"/>
      <c r="EB30" s="143"/>
      <c r="EC30" s="143"/>
      <c r="ED30" s="143"/>
      <c r="EE30" s="143"/>
      <c r="EF30" s="143"/>
      <c r="EG30" s="143"/>
      <c r="EH30" s="143"/>
      <c r="EI30" s="143"/>
      <c r="EJ30" s="143"/>
      <c r="EK30" s="143"/>
      <c r="EL30" s="143"/>
      <c r="EM30" s="143"/>
      <c r="EN30" s="143"/>
      <c r="EO30" s="143"/>
      <c r="EP30" s="143"/>
      <c r="EQ30" s="143"/>
      <c r="ER30" s="143"/>
      <c r="ES30" s="143"/>
      <c r="ET30" s="143"/>
      <c r="EU30" s="143"/>
      <c r="EV30" s="143"/>
      <c r="EW30" s="143"/>
      <c r="EX30" s="143"/>
      <c r="EY30" s="143"/>
      <c r="EZ30" s="143"/>
      <c r="FA30" s="143"/>
      <c r="FB30" s="143"/>
      <c r="FC30" s="143"/>
      <c r="FD30" s="143"/>
      <c r="FE30" s="143"/>
      <c r="FF30" s="143"/>
      <c r="FG30" s="143"/>
      <c r="FH30" s="143"/>
      <c r="FI30" s="143"/>
      <c r="FJ30" s="143"/>
      <c r="FK30" s="143"/>
      <c r="FL30" s="143"/>
      <c r="FM30" s="143"/>
      <c r="FN30" s="143"/>
      <c r="FO30" s="143"/>
      <c r="FP30" s="143"/>
      <c r="FQ30" s="143"/>
      <c r="FR30" s="143"/>
      <c r="FS30" s="143"/>
      <c r="FT30" s="143"/>
      <c r="FU30" s="143"/>
      <c r="FV30" s="143"/>
      <c r="FW30" s="143"/>
      <c r="FX30" s="143"/>
      <c r="FY30" s="143"/>
      <c r="FZ30" s="143"/>
      <c r="GA30" s="143"/>
      <c r="GB30" s="143"/>
      <c r="GC30" s="143"/>
      <c r="GD30" s="143"/>
      <c r="GE30" s="143"/>
      <c r="GF30" s="143"/>
      <c r="GG30" s="143"/>
      <c r="GH30" s="143"/>
      <c r="GI30" s="143"/>
      <c r="GJ30" s="143"/>
      <c r="GK30" s="143"/>
      <c r="GL30" s="143"/>
      <c r="GM30" s="143"/>
      <c r="GN30" s="143"/>
      <c r="GO30" s="143"/>
      <c r="GP30" s="143"/>
      <c r="GQ30" s="143"/>
      <c r="GR30" s="143"/>
      <c r="GS30" s="143"/>
      <c r="GT30" s="143"/>
      <c r="GU30" s="143"/>
      <c r="GV30" s="143"/>
      <c r="GW30" s="143"/>
      <c r="GX30" s="143"/>
      <c r="GY30" s="143"/>
      <c r="GZ30" s="143"/>
      <c r="HA30" s="143"/>
      <c r="HB30" s="143"/>
      <c r="HC30" s="143"/>
      <c r="HD30" s="143"/>
      <c r="HE30" s="143"/>
      <c r="HF30" s="143"/>
      <c r="HG30" s="143"/>
      <c r="HH30" s="143"/>
      <c r="HI30" s="143"/>
      <c r="HJ30" s="143"/>
      <c r="HK30" s="143"/>
      <c r="HL30" s="143"/>
      <c r="HM30" s="143"/>
      <c r="HN30" s="143"/>
      <c r="HO30" s="143"/>
      <c r="HP30" s="143"/>
      <c r="HQ30" s="143"/>
      <c r="HR30" s="143"/>
      <c r="HS30" s="143"/>
      <c r="HT30" s="143"/>
      <c r="HU30" s="143"/>
      <c r="HV30" s="143"/>
      <c r="HW30" s="143"/>
      <c r="HX30" s="143"/>
      <c r="HY30" s="143"/>
      <c r="HZ30" s="143"/>
      <c r="IA30" s="143"/>
      <c r="IB30" s="143"/>
      <c r="IC30" s="143"/>
      <c r="ID30" s="143"/>
    </row>
    <row r="31" spans="1:238" s="144" customFormat="1" ht="101.25" customHeight="1">
      <c r="A31" s="129">
        <f t="shared" si="0"/>
        <v>20</v>
      </c>
      <c r="B31" s="132" t="s">
        <v>174</v>
      </c>
      <c r="C31" s="131">
        <v>31202</v>
      </c>
      <c r="D31" s="182" t="s">
        <v>135</v>
      </c>
      <c r="E31" s="153">
        <v>3120210</v>
      </c>
      <c r="F31" s="135" t="s">
        <v>136</v>
      </c>
      <c r="G31" s="135" t="s">
        <v>106</v>
      </c>
      <c r="H31" s="130" t="s">
        <v>104</v>
      </c>
      <c r="I31" s="183">
        <v>15000000</v>
      </c>
      <c r="J31" s="183"/>
      <c r="K31" s="183"/>
      <c r="L31" s="158">
        <v>42010</v>
      </c>
      <c r="M31" s="138">
        <v>120</v>
      </c>
      <c r="N31" s="158">
        <v>42049</v>
      </c>
      <c r="O31" s="158">
        <v>42055</v>
      </c>
      <c r="P31" s="158">
        <v>42175</v>
      </c>
      <c r="Q31" s="181" t="s">
        <v>162</v>
      </c>
      <c r="R31" s="130" t="s">
        <v>163</v>
      </c>
      <c r="S31" s="142" t="s">
        <v>164</v>
      </c>
      <c r="T31" s="233" t="s">
        <v>422</v>
      </c>
      <c r="U31" s="260" t="s">
        <v>568</v>
      </c>
      <c r="V31" s="260" t="s">
        <v>568</v>
      </c>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row>
    <row r="32" spans="1:238" s="144" customFormat="1" ht="111" customHeight="1">
      <c r="A32" s="129">
        <f t="shared" si="0"/>
        <v>21</v>
      </c>
      <c r="B32" s="132" t="s">
        <v>174</v>
      </c>
      <c r="C32" s="131">
        <v>31202</v>
      </c>
      <c r="D32" s="182" t="s">
        <v>135</v>
      </c>
      <c r="E32" s="153">
        <v>3120210</v>
      </c>
      <c r="F32" s="135" t="s">
        <v>136</v>
      </c>
      <c r="G32" s="134" t="s">
        <v>118</v>
      </c>
      <c r="H32" s="130" t="s">
        <v>104</v>
      </c>
      <c r="I32" s="183">
        <v>28000000</v>
      </c>
      <c r="J32" s="183"/>
      <c r="K32" s="183"/>
      <c r="L32" s="158">
        <v>42032</v>
      </c>
      <c r="M32" s="138">
        <v>1</v>
      </c>
      <c r="N32" s="158">
        <v>42082</v>
      </c>
      <c r="O32" s="158">
        <v>42119</v>
      </c>
      <c r="P32" s="158">
        <v>42119</v>
      </c>
      <c r="Q32" s="181" t="s">
        <v>165</v>
      </c>
      <c r="R32" s="130" t="s">
        <v>166</v>
      </c>
      <c r="S32" s="142" t="s">
        <v>167</v>
      </c>
      <c r="T32" s="233" t="s">
        <v>422</v>
      </c>
      <c r="U32" s="260" t="s">
        <v>568</v>
      </c>
      <c r="V32" s="260" t="s">
        <v>568</v>
      </c>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row>
    <row r="33" spans="1:238" s="144" customFormat="1" ht="108" customHeight="1">
      <c r="A33" s="129">
        <f t="shared" si="0"/>
        <v>22</v>
      </c>
      <c r="B33" s="132" t="s">
        <v>174</v>
      </c>
      <c r="C33" s="131">
        <v>31202</v>
      </c>
      <c r="D33" s="182" t="s">
        <v>135</v>
      </c>
      <c r="E33" s="153">
        <v>3120210</v>
      </c>
      <c r="F33" s="135" t="s">
        <v>136</v>
      </c>
      <c r="G33" s="134" t="s">
        <v>118</v>
      </c>
      <c r="H33" s="130" t="s">
        <v>104</v>
      </c>
      <c r="I33" s="183">
        <v>60000000</v>
      </c>
      <c r="J33" s="183"/>
      <c r="K33" s="183"/>
      <c r="L33" s="158">
        <v>42179</v>
      </c>
      <c r="M33" s="138">
        <v>60</v>
      </c>
      <c r="N33" s="158">
        <v>42265</v>
      </c>
      <c r="O33" s="158">
        <v>42271</v>
      </c>
      <c r="P33" s="158">
        <v>42331</v>
      </c>
      <c r="Q33" s="181" t="s">
        <v>168</v>
      </c>
      <c r="R33" s="130" t="s">
        <v>169</v>
      </c>
      <c r="S33" s="142" t="s">
        <v>294</v>
      </c>
      <c r="T33" s="233" t="s">
        <v>422</v>
      </c>
      <c r="U33" s="233" t="s">
        <v>567</v>
      </c>
      <c r="V33" s="233" t="s">
        <v>567</v>
      </c>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row>
    <row r="34" spans="1:238" s="144" customFormat="1" ht="235.5" customHeight="1">
      <c r="A34" s="129">
        <f t="shared" si="0"/>
        <v>23</v>
      </c>
      <c r="B34" s="132" t="s">
        <v>174</v>
      </c>
      <c r="C34" s="131">
        <v>31202</v>
      </c>
      <c r="D34" s="182" t="s">
        <v>135</v>
      </c>
      <c r="E34" s="153">
        <v>3120210</v>
      </c>
      <c r="F34" s="135" t="s">
        <v>136</v>
      </c>
      <c r="G34" s="134" t="s">
        <v>118</v>
      </c>
      <c r="H34" s="130" t="s">
        <v>107</v>
      </c>
      <c r="I34" s="183">
        <v>32500000</v>
      </c>
      <c r="J34" s="183"/>
      <c r="K34" s="183"/>
      <c r="L34" s="158">
        <v>42227</v>
      </c>
      <c r="M34" s="138">
        <v>10</v>
      </c>
      <c r="N34" s="158">
        <v>42289</v>
      </c>
      <c r="O34" s="158">
        <v>42303</v>
      </c>
      <c r="P34" s="158">
        <v>42314</v>
      </c>
      <c r="Q34" s="152" t="s">
        <v>318</v>
      </c>
      <c r="R34" s="130" t="s">
        <v>170</v>
      </c>
      <c r="S34" s="142" t="s">
        <v>171</v>
      </c>
      <c r="T34" s="233" t="s">
        <v>422</v>
      </c>
      <c r="U34" s="233" t="s">
        <v>567</v>
      </c>
      <c r="V34" s="233" t="s">
        <v>567</v>
      </c>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row>
    <row r="35" spans="1:238" s="144" customFormat="1" ht="98.25" customHeight="1">
      <c r="A35" s="129">
        <f t="shared" si="0"/>
        <v>24</v>
      </c>
      <c r="B35" s="132" t="s">
        <v>174</v>
      </c>
      <c r="C35" s="131">
        <v>31202</v>
      </c>
      <c r="D35" s="182" t="s">
        <v>135</v>
      </c>
      <c r="E35" s="153">
        <v>3120210</v>
      </c>
      <c r="F35" s="135" t="s">
        <v>136</v>
      </c>
      <c r="G35" s="134" t="s">
        <v>118</v>
      </c>
      <c r="H35" s="130" t="s">
        <v>104</v>
      </c>
      <c r="I35" s="183">
        <v>96000000</v>
      </c>
      <c r="J35" s="183"/>
      <c r="K35" s="183"/>
      <c r="L35" s="158">
        <v>42185</v>
      </c>
      <c r="M35" s="180">
        <v>1</v>
      </c>
      <c r="N35" s="158">
        <v>42327</v>
      </c>
      <c r="O35" s="158">
        <v>42349</v>
      </c>
      <c r="P35" s="158">
        <v>42349</v>
      </c>
      <c r="Q35" s="135" t="s">
        <v>168</v>
      </c>
      <c r="R35" s="151" t="s">
        <v>172</v>
      </c>
      <c r="S35" s="141" t="s">
        <v>173</v>
      </c>
      <c r="T35" s="233" t="s">
        <v>422</v>
      </c>
      <c r="U35" s="233" t="s">
        <v>567</v>
      </c>
      <c r="V35" s="233" t="s">
        <v>567</v>
      </c>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row>
    <row r="36" spans="1:238" s="144" customFormat="1" ht="149.25" customHeight="1">
      <c r="A36" s="129">
        <f t="shared" si="0"/>
        <v>25</v>
      </c>
      <c r="B36" s="132" t="s">
        <v>174</v>
      </c>
      <c r="C36" s="131">
        <v>31202</v>
      </c>
      <c r="D36" s="182" t="s">
        <v>135</v>
      </c>
      <c r="E36" s="153">
        <v>3120212</v>
      </c>
      <c r="F36" s="135" t="s">
        <v>175</v>
      </c>
      <c r="G36" s="135" t="s">
        <v>106</v>
      </c>
      <c r="H36" s="130" t="s">
        <v>104</v>
      </c>
      <c r="I36" s="183">
        <v>13837635</v>
      </c>
      <c r="J36" s="183"/>
      <c r="K36" s="183"/>
      <c r="L36" s="158">
        <v>42011</v>
      </c>
      <c r="M36" s="180">
        <v>365</v>
      </c>
      <c r="N36" s="158">
        <v>42039</v>
      </c>
      <c r="O36" s="158">
        <v>42043</v>
      </c>
      <c r="P36" s="158">
        <v>42345</v>
      </c>
      <c r="Q36" s="135" t="s">
        <v>176</v>
      </c>
      <c r="R36" s="151" t="s">
        <v>177</v>
      </c>
      <c r="S36" s="141" t="s">
        <v>178</v>
      </c>
      <c r="T36" s="233" t="s">
        <v>422</v>
      </c>
      <c r="U36" s="198" t="s">
        <v>355</v>
      </c>
      <c r="V36" s="151" t="s">
        <v>444</v>
      </c>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row>
    <row r="37" spans="1:238" s="144" customFormat="1" ht="138" customHeight="1">
      <c r="A37" s="129">
        <f t="shared" si="0"/>
        <v>26</v>
      </c>
      <c r="B37" s="132" t="s">
        <v>174</v>
      </c>
      <c r="C37" s="131">
        <v>31202</v>
      </c>
      <c r="D37" s="182" t="s">
        <v>135</v>
      </c>
      <c r="E37" s="153">
        <v>3120212</v>
      </c>
      <c r="F37" s="135" t="s">
        <v>175</v>
      </c>
      <c r="G37" s="182" t="s">
        <v>179</v>
      </c>
      <c r="H37" s="182" t="s">
        <v>104</v>
      </c>
      <c r="I37" s="183">
        <v>40000000</v>
      </c>
      <c r="J37" s="183">
        <v>40000000</v>
      </c>
      <c r="K37" s="227">
        <f>I37-J37</f>
        <v>0</v>
      </c>
      <c r="L37" s="158">
        <v>42019</v>
      </c>
      <c r="M37" s="180">
        <v>240</v>
      </c>
      <c r="N37" s="158">
        <v>42032</v>
      </c>
      <c r="O37" s="226">
        <v>42033</v>
      </c>
      <c r="P37" s="226">
        <v>42276</v>
      </c>
      <c r="Q37" s="135" t="s">
        <v>180</v>
      </c>
      <c r="R37" s="151" t="s">
        <v>386</v>
      </c>
      <c r="S37" s="141" t="s">
        <v>181</v>
      </c>
      <c r="T37" s="151" t="s">
        <v>387</v>
      </c>
      <c r="U37" s="198" t="s">
        <v>388</v>
      </c>
      <c r="V37" s="197" t="s">
        <v>360</v>
      </c>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row>
    <row r="38" spans="1:238" s="144" customFormat="1" ht="165.75" customHeight="1">
      <c r="A38" s="129">
        <f t="shared" si="0"/>
        <v>27</v>
      </c>
      <c r="B38" s="132" t="s">
        <v>174</v>
      </c>
      <c r="C38" s="131">
        <v>31202</v>
      </c>
      <c r="D38" s="182" t="s">
        <v>135</v>
      </c>
      <c r="E38" s="153">
        <v>3120212</v>
      </c>
      <c r="F38" s="135" t="s">
        <v>175</v>
      </c>
      <c r="G38" s="134" t="s">
        <v>118</v>
      </c>
      <c r="H38" s="130" t="s">
        <v>107</v>
      </c>
      <c r="I38" s="183">
        <v>3572000</v>
      </c>
      <c r="J38" s="183"/>
      <c r="K38" s="183"/>
      <c r="L38" s="158">
        <v>42050</v>
      </c>
      <c r="M38" s="180">
        <v>15</v>
      </c>
      <c r="N38" s="158">
        <v>42045</v>
      </c>
      <c r="O38" s="158">
        <v>42053</v>
      </c>
      <c r="P38" s="158">
        <v>42074</v>
      </c>
      <c r="Q38" s="135" t="s">
        <v>182</v>
      </c>
      <c r="R38" s="151" t="s">
        <v>183</v>
      </c>
      <c r="S38" s="141" t="s">
        <v>184</v>
      </c>
      <c r="T38" s="233" t="s">
        <v>422</v>
      </c>
      <c r="U38" s="233" t="s">
        <v>567</v>
      </c>
      <c r="V38" s="233" t="s">
        <v>567</v>
      </c>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row>
    <row r="39" spans="1:238" s="144" customFormat="1" ht="105.75" customHeight="1">
      <c r="A39" s="129">
        <f t="shared" si="0"/>
        <v>28</v>
      </c>
      <c r="B39" s="206" t="s">
        <v>174</v>
      </c>
      <c r="C39" s="162" t="s">
        <v>110</v>
      </c>
      <c r="D39" s="197" t="s">
        <v>111</v>
      </c>
      <c r="E39" s="153">
        <v>3120212</v>
      </c>
      <c r="F39" s="130" t="s">
        <v>418</v>
      </c>
      <c r="G39" s="151" t="s">
        <v>419</v>
      </c>
      <c r="H39" s="130" t="s">
        <v>107</v>
      </c>
      <c r="I39" s="242">
        <v>7200000</v>
      </c>
      <c r="J39" s="242"/>
      <c r="K39" s="243"/>
      <c r="L39" s="158">
        <v>42054</v>
      </c>
      <c r="M39" s="169">
        <v>15</v>
      </c>
      <c r="N39" s="137">
        <v>42124</v>
      </c>
      <c r="O39" s="137">
        <v>42131</v>
      </c>
      <c r="P39" s="137">
        <v>42151</v>
      </c>
      <c r="Q39" s="152" t="s">
        <v>420</v>
      </c>
      <c r="R39" s="244" t="s">
        <v>435</v>
      </c>
      <c r="S39" s="244" t="s">
        <v>421</v>
      </c>
      <c r="T39" s="206" t="s">
        <v>422</v>
      </c>
      <c r="U39" s="233" t="s">
        <v>567</v>
      </c>
      <c r="V39" s="233" t="s">
        <v>567</v>
      </c>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143"/>
      <c r="FS39" s="143"/>
      <c r="FT39" s="143"/>
      <c r="FU39" s="143"/>
      <c r="FV39" s="143"/>
      <c r="FW39" s="143"/>
      <c r="FX39" s="143"/>
      <c r="FY39" s="143"/>
      <c r="FZ39" s="143"/>
      <c r="GA39" s="143"/>
      <c r="GB39" s="143"/>
      <c r="GC39" s="143"/>
      <c r="GD39" s="143"/>
      <c r="GE39" s="143"/>
      <c r="GF39" s="143"/>
      <c r="GG39" s="143"/>
      <c r="GH39" s="143"/>
      <c r="GI39" s="143"/>
      <c r="GJ39" s="143"/>
      <c r="GK39" s="143"/>
      <c r="GL39" s="143"/>
      <c r="GM39" s="143"/>
      <c r="GN39" s="143"/>
      <c r="GO39" s="143"/>
      <c r="GP39" s="143"/>
      <c r="GQ39" s="143"/>
      <c r="GR39" s="143"/>
      <c r="GS39" s="143"/>
      <c r="GT39" s="143"/>
      <c r="GU39" s="143"/>
      <c r="GV39" s="143"/>
      <c r="GW39" s="143"/>
      <c r="GX39" s="143"/>
      <c r="GY39" s="143"/>
      <c r="GZ39" s="143"/>
      <c r="HA39" s="143"/>
      <c r="HB39" s="143"/>
      <c r="HC39" s="143"/>
      <c r="HD39" s="143"/>
      <c r="HE39" s="143"/>
      <c r="HF39" s="143"/>
      <c r="HG39" s="143"/>
      <c r="HH39" s="143"/>
      <c r="HI39" s="143"/>
      <c r="HJ39" s="143"/>
      <c r="HK39" s="143"/>
      <c r="HL39" s="143"/>
      <c r="HM39" s="143"/>
      <c r="HN39" s="143"/>
      <c r="HO39" s="143"/>
      <c r="HP39" s="143"/>
      <c r="HQ39" s="143"/>
      <c r="HR39" s="143"/>
      <c r="HS39" s="143"/>
      <c r="HT39" s="143"/>
      <c r="HU39" s="143"/>
      <c r="HV39" s="143"/>
      <c r="HW39" s="143"/>
      <c r="HX39" s="143"/>
      <c r="HY39" s="143"/>
      <c r="HZ39" s="143"/>
      <c r="IA39" s="143"/>
      <c r="IB39" s="143"/>
      <c r="IC39" s="143"/>
      <c r="ID39" s="143"/>
    </row>
    <row r="40" spans="1:238" s="144" customFormat="1" ht="165.75" customHeight="1">
      <c r="A40" s="129">
        <f t="shared" si="0"/>
        <v>29</v>
      </c>
      <c r="B40" s="206" t="s">
        <v>174</v>
      </c>
      <c r="C40" s="162" t="s">
        <v>110</v>
      </c>
      <c r="D40" s="197" t="s">
        <v>111</v>
      </c>
      <c r="E40" s="153">
        <v>3120212</v>
      </c>
      <c r="F40" s="130" t="s">
        <v>418</v>
      </c>
      <c r="G40" s="151" t="s">
        <v>419</v>
      </c>
      <c r="H40" s="130" t="s">
        <v>107</v>
      </c>
      <c r="I40" s="242">
        <v>9000000</v>
      </c>
      <c r="J40" s="242"/>
      <c r="K40" s="243"/>
      <c r="L40" s="158">
        <v>42054</v>
      </c>
      <c r="M40" s="169">
        <v>15</v>
      </c>
      <c r="N40" s="137">
        <v>42124</v>
      </c>
      <c r="O40" s="137">
        <v>42131</v>
      </c>
      <c r="P40" s="137">
        <v>42151</v>
      </c>
      <c r="Q40" s="152" t="s">
        <v>425</v>
      </c>
      <c r="R40" s="151" t="s">
        <v>423</v>
      </c>
      <c r="S40" s="141" t="s">
        <v>424</v>
      </c>
      <c r="T40" s="206" t="s">
        <v>422</v>
      </c>
      <c r="U40" s="233" t="s">
        <v>567</v>
      </c>
      <c r="V40" s="233" t="s">
        <v>567</v>
      </c>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c r="ID40" s="143"/>
    </row>
    <row r="41" spans="1:238" s="144" customFormat="1" ht="57.75" customHeight="1">
      <c r="A41" s="129">
        <f t="shared" si="0"/>
        <v>30</v>
      </c>
      <c r="B41" s="132" t="s">
        <v>174</v>
      </c>
      <c r="C41" s="131">
        <v>31202</v>
      </c>
      <c r="D41" s="182" t="s">
        <v>135</v>
      </c>
      <c r="E41" s="153">
        <v>3120212</v>
      </c>
      <c r="F41" s="135" t="s">
        <v>175</v>
      </c>
      <c r="G41" s="135" t="s">
        <v>106</v>
      </c>
      <c r="H41" s="130" t="s">
        <v>104</v>
      </c>
      <c r="I41" s="183">
        <v>15000000</v>
      </c>
      <c r="J41" s="183"/>
      <c r="K41" s="183"/>
      <c r="L41" s="158">
        <v>42051</v>
      </c>
      <c r="M41" s="180">
        <v>5</v>
      </c>
      <c r="N41" s="158">
        <v>42117</v>
      </c>
      <c r="O41" s="158">
        <v>42149</v>
      </c>
      <c r="P41" s="158">
        <v>42153</v>
      </c>
      <c r="Q41" s="135" t="s">
        <v>185</v>
      </c>
      <c r="R41" s="151" t="s">
        <v>186</v>
      </c>
      <c r="S41" s="141" t="s">
        <v>187</v>
      </c>
      <c r="T41" s="233" t="s">
        <v>422</v>
      </c>
      <c r="U41" s="233" t="s">
        <v>567</v>
      </c>
      <c r="V41" s="233" t="s">
        <v>567</v>
      </c>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row>
    <row r="42" spans="1:238" s="144" customFormat="1" ht="169.5" customHeight="1">
      <c r="A42" s="129">
        <f t="shared" si="0"/>
        <v>31</v>
      </c>
      <c r="B42" s="132" t="s">
        <v>174</v>
      </c>
      <c r="C42" s="131">
        <v>31202</v>
      </c>
      <c r="D42" s="182" t="s">
        <v>135</v>
      </c>
      <c r="E42" s="153">
        <v>3120212</v>
      </c>
      <c r="F42" s="135" t="s">
        <v>175</v>
      </c>
      <c r="G42" s="134" t="s">
        <v>118</v>
      </c>
      <c r="H42" s="130" t="s">
        <v>104</v>
      </c>
      <c r="I42" s="183">
        <v>40000000</v>
      </c>
      <c r="J42" s="183"/>
      <c r="K42" s="183"/>
      <c r="L42" s="158">
        <v>42010</v>
      </c>
      <c r="M42" s="180">
        <v>150</v>
      </c>
      <c r="N42" s="158">
        <v>42039</v>
      </c>
      <c r="O42" s="158">
        <v>42196</v>
      </c>
      <c r="P42" s="158">
        <v>42226</v>
      </c>
      <c r="Q42" s="135" t="s">
        <v>188</v>
      </c>
      <c r="R42" s="151" t="s">
        <v>189</v>
      </c>
      <c r="S42" s="141" t="s">
        <v>190</v>
      </c>
      <c r="T42" s="233" t="s">
        <v>422</v>
      </c>
      <c r="U42" s="260" t="s">
        <v>568</v>
      </c>
      <c r="V42" s="260" t="s">
        <v>568</v>
      </c>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row>
    <row r="43" spans="1:238" s="144" customFormat="1" ht="102.75" customHeight="1">
      <c r="A43" s="129">
        <f t="shared" si="0"/>
        <v>32</v>
      </c>
      <c r="B43" s="132" t="s">
        <v>174</v>
      </c>
      <c r="C43" s="131">
        <v>31202</v>
      </c>
      <c r="D43" s="182" t="s">
        <v>111</v>
      </c>
      <c r="E43" s="185">
        <v>312020501</v>
      </c>
      <c r="F43" s="135" t="s">
        <v>32</v>
      </c>
      <c r="G43" s="135" t="s">
        <v>106</v>
      </c>
      <c r="H43" s="130" t="s">
        <v>104</v>
      </c>
      <c r="I43" s="183">
        <v>1500000</v>
      </c>
      <c r="J43" s="183"/>
      <c r="K43" s="183"/>
      <c r="L43" s="158">
        <v>42061</v>
      </c>
      <c r="M43" s="180">
        <v>10</v>
      </c>
      <c r="N43" s="158">
        <v>42123</v>
      </c>
      <c r="O43" s="158">
        <v>42129</v>
      </c>
      <c r="P43" s="158">
        <v>42143</v>
      </c>
      <c r="Q43" s="135" t="s">
        <v>191</v>
      </c>
      <c r="R43" s="151" t="s">
        <v>192</v>
      </c>
      <c r="S43" s="141" t="s">
        <v>193</v>
      </c>
      <c r="T43" s="233" t="s">
        <v>422</v>
      </c>
      <c r="U43" s="233" t="s">
        <v>567</v>
      </c>
      <c r="V43" s="233" t="s">
        <v>567</v>
      </c>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row>
    <row r="44" spans="1:238" s="144" customFormat="1" ht="111.75" customHeight="1">
      <c r="A44" s="129">
        <f t="shared" si="0"/>
        <v>33</v>
      </c>
      <c r="B44" s="198" t="s">
        <v>174</v>
      </c>
      <c r="C44" s="208" t="s">
        <v>114</v>
      </c>
      <c r="D44" s="209" t="s">
        <v>197</v>
      </c>
      <c r="E44" s="153">
        <v>311020301</v>
      </c>
      <c r="F44" s="236" t="s">
        <v>194</v>
      </c>
      <c r="G44" s="236" t="s">
        <v>179</v>
      </c>
      <c r="H44" s="159" t="s">
        <v>104</v>
      </c>
      <c r="I44" s="183">
        <v>40500000</v>
      </c>
      <c r="J44" s="237"/>
      <c r="K44" s="237"/>
      <c r="L44" s="238">
        <v>42019</v>
      </c>
      <c r="M44" s="180">
        <v>240</v>
      </c>
      <c r="N44" s="238">
        <v>42027</v>
      </c>
      <c r="O44" s="238">
        <v>42031</v>
      </c>
      <c r="P44" s="238">
        <v>42272</v>
      </c>
      <c r="Q44" s="181" t="s">
        <v>195</v>
      </c>
      <c r="R44" s="159" t="s">
        <v>196</v>
      </c>
      <c r="S44" s="190" t="s">
        <v>295</v>
      </c>
      <c r="T44" s="233" t="s">
        <v>422</v>
      </c>
      <c r="U44" s="159" t="s">
        <v>556</v>
      </c>
      <c r="V44" s="151" t="s">
        <v>446</v>
      </c>
      <c r="W44" s="239"/>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0"/>
      <c r="DR44" s="210"/>
      <c r="DS44" s="210"/>
      <c r="DT44" s="210"/>
      <c r="DU44" s="210"/>
      <c r="DV44" s="210"/>
      <c r="DW44" s="210"/>
      <c r="DX44" s="210"/>
      <c r="DY44" s="210"/>
      <c r="DZ44" s="210"/>
      <c r="EA44" s="210"/>
      <c r="EB44" s="210"/>
      <c r="EC44" s="210"/>
      <c r="ED44" s="210"/>
      <c r="EE44" s="210"/>
      <c r="EF44" s="210"/>
      <c r="EG44" s="210"/>
      <c r="EH44" s="210"/>
      <c r="EI44" s="210"/>
      <c r="EJ44" s="210"/>
      <c r="EK44" s="210"/>
      <c r="EL44" s="210"/>
      <c r="EM44" s="210"/>
      <c r="EN44" s="210"/>
      <c r="EO44" s="210"/>
      <c r="EP44" s="210"/>
      <c r="EQ44" s="210"/>
      <c r="ER44" s="210"/>
      <c r="ES44" s="210"/>
      <c r="ET44" s="210"/>
      <c r="EU44" s="210"/>
      <c r="EV44" s="210"/>
      <c r="EW44" s="210"/>
      <c r="EX44" s="210"/>
      <c r="EY44" s="210"/>
      <c r="EZ44" s="210"/>
      <c r="FA44" s="210"/>
      <c r="FB44" s="210"/>
      <c r="FC44" s="210"/>
      <c r="FD44" s="210"/>
      <c r="FE44" s="210"/>
      <c r="FF44" s="210"/>
      <c r="FG44" s="210"/>
      <c r="FH44" s="210"/>
      <c r="FI44" s="210"/>
      <c r="FJ44" s="210"/>
      <c r="FK44" s="210"/>
      <c r="FL44" s="210"/>
      <c r="FM44" s="210"/>
      <c r="FN44" s="210"/>
      <c r="FO44" s="210"/>
      <c r="FP44" s="210"/>
      <c r="FQ44" s="210"/>
      <c r="FR44" s="210"/>
      <c r="FS44" s="210"/>
      <c r="FT44" s="210"/>
      <c r="FU44" s="210"/>
      <c r="FV44" s="210"/>
      <c r="FW44" s="210"/>
      <c r="FX44" s="210"/>
      <c r="FY44" s="210"/>
      <c r="FZ44" s="210"/>
      <c r="GA44" s="210"/>
      <c r="GB44" s="210"/>
      <c r="GC44" s="210"/>
      <c r="GD44" s="210"/>
      <c r="GE44" s="210"/>
      <c r="GF44" s="210"/>
      <c r="GG44" s="210"/>
      <c r="GH44" s="210"/>
      <c r="GI44" s="210"/>
      <c r="GJ44" s="210"/>
      <c r="GK44" s="210"/>
      <c r="GL44" s="210"/>
      <c r="GM44" s="210"/>
      <c r="GN44" s="210"/>
      <c r="GO44" s="210"/>
      <c r="GP44" s="210"/>
      <c r="GQ44" s="210"/>
      <c r="GR44" s="210"/>
      <c r="GS44" s="210"/>
      <c r="GT44" s="210"/>
      <c r="GU44" s="210"/>
      <c r="GV44" s="210"/>
      <c r="GW44" s="210"/>
      <c r="GX44" s="210"/>
      <c r="GY44" s="210"/>
      <c r="GZ44" s="210"/>
      <c r="HA44" s="210"/>
      <c r="HB44" s="210"/>
      <c r="HC44" s="210"/>
      <c r="HD44" s="210"/>
      <c r="HE44" s="210"/>
      <c r="HF44" s="210"/>
      <c r="HG44" s="210"/>
      <c r="HH44" s="210"/>
      <c r="HI44" s="210"/>
      <c r="HJ44" s="210"/>
      <c r="HK44" s="210"/>
      <c r="HL44" s="210"/>
      <c r="HM44" s="210"/>
      <c r="HN44" s="210"/>
      <c r="HO44" s="210"/>
      <c r="HP44" s="210"/>
      <c r="HQ44" s="210"/>
      <c r="HR44" s="210"/>
      <c r="HS44" s="210"/>
      <c r="HT44" s="210"/>
      <c r="HU44" s="210"/>
      <c r="HV44" s="210"/>
      <c r="HW44" s="210"/>
      <c r="HX44" s="210"/>
      <c r="HY44" s="210"/>
      <c r="HZ44" s="210"/>
      <c r="IA44" s="210"/>
      <c r="IB44" s="210"/>
      <c r="IC44" s="210"/>
      <c r="ID44" s="210"/>
    </row>
    <row r="45" spans="1:238" s="144" customFormat="1" ht="76.5">
      <c r="A45" s="129">
        <f t="shared" si="0"/>
        <v>34</v>
      </c>
      <c r="B45" s="130" t="s">
        <v>217</v>
      </c>
      <c r="C45" s="131">
        <v>31102</v>
      </c>
      <c r="D45" s="182" t="s">
        <v>115</v>
      </c>
      <c r="E45" s="153">
        <v>311020301</v>
      </c>
      <c r="F45" s="134" t="s">
        <v>116</v>
      </c>
      <c r="G45" s="135" t="s">
        <v>106</v>
      </c>
      <c r="H45" s="130" t="s">
        <v>104</v>
      </c>
      <c r="I45" s="228">
        <v>11588370</v>
      </c>
      <c r="J45" s="228"/>
      <c r="K45" s="227"/>
      <c r="L45" s="137">
        <v>41990</v>
      </c>
      <c r="M45" s="169">
        <v>300</v>
      </c>
      <c r="N45" s="137">
        <v>42044</v>
      </c>
      <c r="O45" s="137">
        <v>42051</v>
      </c>
      <c r="P45" s="137">
        <v>42353</v>
      </c>
      <c r="Q45" s="230" t="s">
        <v>402</v>
      </c>
      <c r="R45" s="130" t="s">
        <v>308</v>
      </c>
      <c r="S45" s="142" t="s">
        <v>202</v>
      </c>
      <c r="T45" s="132" t="s">
        <v>379</v>
      </c>
      <c r="U45" s="142" t="s">
        <v>557</v>
      </c>
      <c r="V45" s="151" t="s">
        <v>444</v>
      </c>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c r="GT45" s="143"/>
      <c r="GU45" s="143"/>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c r="ID45" s="143"/>
    </row>
    <row r="46" spans="1:238" s="144" customFormat="1" ht="179.25" customHeight="1">
      <c r="A46" s="129">
        <f t="shared" si="0"/>
        <v>35</v>
      </c>
      <c r="B46" s="130" t="s">
        <v>217</v>
      </c>
      <c r="C46" s="131">
        <v>31102</v>
      </c>
      <c r="D46" s="182" t="s">
        <v>115</v>
      </c>
      <c r="E46" s="153">
        <v>311020301</v>
      </c>
      <c r="F46" s="134" t="s">
        <v>116</v>
      </c>
      <c r="G46" s="135" t="s">
        <v>380</v>
      </c>
      <c r="H46" s="130" t="s">
        <v>104</v>
      </c>
      <c r="I46" s="136">
        <f>3800000*10</f>
        <v>38000000</v>
      </c>
      <c r="J46" s="199"/>
      <c r="K46" s="227"/>
      <c r="L46" s="137">
        <v>42044</v>
      </c>
      <c r="M46" s="169">
        <v>300</v>
      </c>
      <c r="N46" s="137">
        <v>42055</v>
      </c>
      <c r="O46" s="137">
        <v>42061</v>
      </c>
      <c r="P46" s="137">
        <v>42363</v>
      </c>
      <c r="Q46" s="167" t="s">
        <v>400</v>
      </c>
      <c r="R46" s="245" t="s">
        <v>412</v>
      </c>
      <c r="S46" s="142" t="s">
        <v>381</v>
      </c>
      <c r="T46" s="132" t="s">
        <v>379</v>
      </c>
      <c r="U46" s="233" t="s">
        <v>567</v>
      </c>
      <c r="V46" s="233" t="s">
        <v>567</v>
      </c>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3"/>
      <c r="GS46" s="143"/>
      <c r="GT46" s="143"/>
      <c r="GU46" s="143"/>
      <c r="GV46" s="143"/>
      <c r="GW46" s="143"/>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c r="ID46" s="143"/>
    </row>
    <row r="47" spans="1:238" s="144" customFormat="1" ht="67.5" customHeight="1">
      <c r="A47" s="129">
        <f t="shared" si="0"/>
        <v>36</v>
      </c>
      <c r="B47" s="130" t="s">
        <v>217</v>
      </c>
      <c r="C47" s="131">
        <v>31202</v>
      </c>
      <c r="D47" s="132" t="s">
        <v>111</v>
      </c>
      <c r="E47" s="133">
        <v>3120204</v>
      </c>
      <c r="F47" s="200" t="s">
        <v>208</v>
      </c>
      <c r="G47" s="135" t="s">
        <v>106</v>
      </c>
      <c r="H47" s="201" t="s">
        <v>104</v>
      </c>
      <c r="I47" s="202">
        <v>25000000</v>
      </c>
      <c r="J47" s="136"/>
      <c r="K47" s="227"/>
      <c r="L47" s="137">
        <v>42025</v>
      </c>
      <c r="M47" s="138">
        <v>90</v>
      </c>
      <c r="N47" s="139">
        <v>42058</v>
      </c>
      <c r="O47" s="139">
        <v>42062</v>
      </c>
      <c r="P47" s="139">
        <v>42152</v>
      </c>
      <c r="Q47" s="158" t="s">
        <v>204</v>
      </c>
      <c r="R47" s="130" t="s">
        <v>356</v>
      </c>
      <c r="S47" s="142" t="s">
        <v>290</v>
      </c>
      <c r="T47" s="132" t="s">
        <v>379</v>
      </c>
      <c r="U47" s="142" t="s">
        <v>357</v>
      </c>
      <c r="V47" s="151" t="s">
        <v>444</v>
      </c>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3"/>
      <c r="GH47" s="143"/>
      <c r="GI47" s="143"/>
      <c r="GJ47" s="143"/>
      <c r="GK47" s="143"/>
      <c r="GL47" s="143"/>
      <c r="GM47" s="143"/>
      <c r="GN47" s="143"/>
      <c r="GO47" s="143"/>
      <c r="GP47" s="143"/>
      <c r="GQ47" s="143"/>
      <c r="GR47" s="143"/>
      <c r="GS47" s="143"/>
      <c r="GT47" s="143"/>
      <c r="GU47" s="143"/>
      <c r="GV47" s="143"/>
      <c r="GW47" s="143"/>
      <c r="GX47" s="143"/>
      <c r="GY47" s="143"/>
      <c r="GZ47" s="143"/>
      <c r="HA47" s="143"/>
      <c r="HB47" s="143"/>
      <c r="HC47" s="143"/>
      <c r="HD47" s="143"/>
      <c r="HE47" s="143"/>
      <c r="HF47" s="143"/>
      <c r="HG47" s="143"/>
      <c r="HH47" s="143"/>
      <c r="HI47" s="143"/>
      <c r="HJ47" s="143"/>
      <c r="HK47" s="143"/>
      <c r="HL47" s="143"/>
      <c r="HM47" s="143"/>
      <c r="HN47" s="143"/>
      <c r="HO47" s="143"/>
      <c r="HP47" s="143"/>
      <c r="HQ47" s="143"/>
      <c r="HR47" s="143"/>
      <c r="HS47" s="143"/>
      <c r="HT47" s="143"/>
      <c r="HU47" s="143"/>
      <c r="HV47" s="143"/>
      <c r="HW47" s="143"/>
      <c r="HX47" s="143"/>
      <c r="HY47" s="143"/>
      <c r="HZ47" s="143"/>
      <c r="IA47" s="143"/>
      <c r="IB47" s="143"/>
      <c r="IC47" s="143"/>
      <c r="ID47" s="143"/>
    </row>
    <row r="48" spans="1:238" s="144" customFormat="1" ht="138" customHeight="1">
      <c r="A48" s="129">
        <f t="shared" si="0"/>
        <v>37</v>
      </c>
      <c r="B48" s="130" t="s">
        <v>217</v>
      </c>
      <c r="C48" s="131">
        <v>31202</v>
      </c>
      <c r="D48" s="132" t="s">
        <v>111</v>
      </c>
      <c r="E48" s="133">
        <v>3120217</v>
      </c>
      <c r="F48" s="134" t="s">
        <v>205</v>
      </c>
      <c r="G48" s="134" t="s">
        <v>118</v>
      </c>
      <c r="H48" s="130" t="s">
        <v>104</v>
      </c>
      <c r="I48" s="136">
        <v>100000000</v>
      </c>
      <c r="J48" s="136"/>
      <c r="K48" s="227"/>
      <c r="L48" s="137">
        <v>42030</v>
      </c>
      <c r="M48" s="138">
        <v>150</v>
      </c>
      <c r="N48" s="139">
        <v>42114</v>
      </c>
      <c r="O48" s="139">
        <v>42135</v>
      </c>
      <c r="P48" s="139">
        <v>42287</v>
      </c>
      <c r="Q48" s="203" t="s">
        <v>206</v>
      </c>
      <c r="R48" s="130" t="s">
        <v>370</v>
      </c>
      <c r="S48" s="142" t="s">
        <v>207</v>
      </c>
      <c r="T48" s="132" t="s">
        <v>379</v>
      </c>
      <c r="U48" s="142" t="s">
        <v>373</v>
      </c>
      <c r="V48" s="151" t="s">
        <v>444</v>
      </c>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143"/>
      <c r="GT48" s="143"/>
      <c r="GU48" s="143"/>
      <c r="GV48" s="143"/>
      <c r="GW48" s="143"/>
      <c r="GX48" s="143"/>
      <c r="GY48" s="143"/>
      <c r="GZ48" s="143"/>
      <c r="HA48" s="143"/>
      <c r="HB48" s="143"/>
      <c r="HC48" s="143"/>
      <c r="HD48" s="143"/>
      <c r="HE48" s="143"/>
      <c r="HF48" s="143"/>
      <c r="HG48" s="143"/>
      <c r="HH48" s="143"/>
      <c r="HI48" s="143"/>
      <c r="HJ48" s="143"/>
      <c r="HK48" s="143"/>
      <c r="HL48" s="143"/>
      <c r="HM48" s="143"/>
      <c r="HN48" s="143"/>
      <c r="HO48" s="143"/>
      <c r="HP48" s="143"/>
      <c r="HQ48" s="143"/>
      <c r="HR48" s="143"/>
      <c r="HS48" s="143"/>
      <c r="HT48" s="143"/>
      <c r="HU48" s="143"/>
      <c r="HV48" s="143"/>
      <c r="HW48" s="143"/>
      <c r="HX48" s="143"/>
      <c r="HY48" s="143"/>
      <c r="HZ48" s="143"/>
      <c r="IA48" s="143"/>
      <c r="IB48" s="143"/>
      <c r="IC48" s="143"/>
      <c r="ID48" s="143"/>
    </row>
    <row r="49" spans="1:238" s="144" customFormat="1" ht="82.5" customHeight="1">
      <c r="A49" s="129">
        <f t="shared" si="0"/>
        <v>38</v>
      </c>
      <c r="B49" s="130" t="s">
        <v>217</v>
      </c>
      <c r="C49" s="131">
        <v>31202</v>
      </c>
      <c r="D49" s="132" t="s">
        <v>111</v>
      </c>
      <c r="E49" s="133">
        <v>3120204</v>
      </c>
      <c r="F49" s="134" t="s">
        <v>208</v>
      </c>
      <c r="G49" s="135" t="s">
        <v>106</v>
      </c>
      <c r="H49" s="130" t="s">
        <v>107</v>
      </c>
      <c r="I49" s="136">
        <v>20000000</v>
      </c>
      <c r="J49" s="136"/>
      <c r="K49" s="227"/>
      <c r="L49" s="137">
        <v>42037</v>
      </c>
      <c r="M49" s="138">
        <v>90</v>
      </c>
      <c r="N49" s="139">
        <v>42104</v>
      </c>
      <c r="O49" s="139">
        <v>42118</v>
      </c>
      <c r="P49" s="139">
        <v>42208</v>
      </c>
      <c r="Q49" s="152" t="s">
        <v>209</v>
      </c>
      <c r="R49" s="130" t="s">
        <v>210</v>
      </c>
      <c r="S49" s="141" t="s">
        <v>211</v>
      </c>
      <c r="T49" s="132" t="s">
        <v>379</v>
      </c>
      <c r="U49" s="233" t="s">
        <v>567</v>
      </c>
      <c r="V49" s="233" t="s">
        <v>567</v>
      </c>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143"/>
      <c r="GT49" s="143"/>
      <c r="GU49" s="143"/>
      <c r="GV49" s="143"/>
      <c r="GW49" s="143"/>
      <c r="GX49" s="143"/>
      <c r="GY49" s="143"/>
      <c r="GZ49" s="143"/>
      <c r="HA49" s="143"/>
      <c r="HB49" s="143"/>
      <c r="HC49" s="143"/>
      <c r="HD49" s="143"/>
      <c r="HE49" s="143"/>
      <c r="HF49" s="143"/>
      <c r="HG49" s="143"/>
      <c r="HH49" s="143"/>
      <c r="HI49" s="143"/>
      <c r="HJ49" s="143"/>
      <c r="HK49" s="143"/>
      <c r="HL49" s="143"/>
      <c r="HM49" s="143"/>
      <c r="HN49" s="143"/>
      <c r="HO49" s="143"/>
      <c r="HP49" s="143"/>
      <c r="HQ49" s="143"/>
      <c r="HR49" s="143"/>
      <c r="HS49" s="143"/>
      <c r="HT49" s="143"/>
      <c r="HU49" s="143"/>
      <c r="HV49" s="143"/>
      <c r="HW49" s="143"/>
      <c r="HX49" s="143"/>
      <c r="HY49" s="143"/>
      <c r="HZ49" s="143"/>
      <c r="IA49" s="143"/>
      <c r="IB49" s="143"/>
      <c r="IC49" s="143"/>
      <c r="ID49" s="143"/>
    </row>
    <row r="50" spans="1:238" s="144" customFormat="1" ht="98.25" customHeight="1">
      <c r="A50" s="129">
        <f t="shared" si="0"/>
        <v>39</v>
      </c>
      <c r="B50" s="130" t="s">
        <v>217</v>
      </c>
      <c r="C50" s="131">
        <v>31202</v>
      </c>
      <c r="D50" s="132" t="s">
        <v>111</v>
      </c>
      <c r="E50" s="133">
        <v>3120204</v>
      </c>
      <c r="F50" s="134" t="s">
        <v>208</v>
      </c>
      <c r="G50" s="135" t="s">
        <v>106</v>
      </c>
      <c r="H50" s="130" t="s">
        <v>107</v>
      </c>
      <c r="I50" s="136">
        <v>15000000</v>
      </c>
      <c r="J50" s="136"/>
      <c r="K50" s="227"/>
      <c r="L50" s="137">
        <v>41985</v>
      </c>
      <c r="M50" s="138" t="s">
        <v>372</v>
      </c>
      <c r="N50" s="139">
        <v>42037</v>
      </c>
      <c r="O50" s="139">
        <v>42055</v>
      </c>
      <c r="P50" s="139">
        <v>42074</v>
      </c>
      <c r="Q50" s="152" t="s">
        <v>212</v>
      </c>
      <c r="R50" s="130" t="s">
        <v>371</v>
      </c>
      <c r="S50" s="142" t="s">
        <v>207</v>
      </c>
      <c r="T50" s="132" t="s">
        <v>379</v>
      </c>
      <c r="U50" s="142" t="s">
        <v>373</v>
      </c>
      <c r="V50" s="151" t="s">
        <v>444</v>
      </c>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c r="GR50" s="143"/>
      <c r="GS50" s="143"/>
      <c r="GT50" s="143"/>
      <c r="GU50" s="143"/>
      <c r="GV50" s="143"/>
      <c r="GW50" s="143"/>
      <c r="GX50" s="143"/>
      <c r="GY50" s="143"/>
      <c r="GZ50" s="143"/>
      <c r="HA50" s="143"/>
      <c r="HB50" s="143"/>
      <c r="HC50" s="143"/>
      <c r="HD50" s="143"/>
      <c r="HE50" s="143"/>
      <c r="HF50" s="143"/>
      <c r="HG50" s="143"/>
      <c r="HH50" s="143"/>
      <c r="HI50" s="143"/>
      <c r="HJ50" s="143"/>
      <c r="HK50" s="143"/>
      <c r="HL50" s="143"/>
      <c r="HM50" s="143"/>
      <c r="HN50" s="143"/>
      <c r="HO50" s="143"/>
      <c r="HP50" s="143"/>
      <c r="HQ50" s="143"/>
      <c r="HR50" s="143"/>
      <c r="HS50" s="143"/>
      <c r="HT50" s="143"/>
      <c r="HU50" s="143"/>
      <c r="HV50" s="143"/>
      <c r="HW50" s="143"/>
      <c r="HX50" s="143"/>
      <c r="HY50" s="143"/>
      <c r="HZ50" s="143"/>
      <c r="IA50" s="143"/>
      <c r="IB50" s="143"/>
      <c r="IC50" s="143"/>
      <c r="ID50" s="143"/>
    </row>
    <row r="51" spans="1:238" s="144" customFormat="1" ht="134.25" customHeight="1">
      <c r="A51" s="129">
        <f t="shared" si="0"/>
        <v>40</v>
      </c>
      <c r="B51" s="130" t="s">
        <v>217</v>
      </c>
      <c r="C51" s="131">
        <v>31202</v>
      </c>
      <c r="D51" s="132" t="s">
        <v>111</v>
      </c>
      <c r="E51" s="133">
        <v>3120204</v>
      </c>
      <c r="F51" s="134" t="s">
        <v>208</v>
      </c>
      <c r="G51" s="135" t="s">
        <v>106</v>
      </c>
      <c r="H51" s="130" t="s">
        <v>107</v>
      </c>
      <c r="I51" s="136">
        <v>7030000</v>
      </c>
      <c r="J51" s="136"/>
      <c r="K51" s="227"/>
      <c r="L51" s="137">
        <v>41985</v>
      </c>
      <c r="M51" s="138">
        <v>300</v>
      </c>
      <c r="N51" s="139">
        <v>42045</v>
      </c>
      <c r="O51" s="139">
        <v>42055</v>
      </c>
      <c r="P51" s="139">
        <v>42350</v>
      </c>
      <c r="Q51" s="140" t="s">
        <v>213</v>
      </c>
      <c r="R51" s="130" t="s">
        <v>353</v>
      </c>
      <c r="S51" s="141" t="s">
        <v>214</v>
      </c>
      <c r="T51" s="132" t="s">
        <v>378</v>
      </c>
      <c r="U51" s="142" t="s">
        <v>442</v>
      </c>
      <c r="V51" s="142" t="s">
        <v>442</v>
      </c>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143"/>
      <c r="FS51" s="143"/>
      <c r="FT51" s="143"/>
      <c r="FU51" s="143"/>
      <c r="FV51" s="143"/>
      <c r="FW51" s="143"/>
      <c r="FX51" s="143"/>
      <c r="FY51" s="143"/>
      <c r="FZ51" s="143"/>
      <c r="GA51" s="143"/>
      <c r="GB51" s="143"/>
      <c r="GC51" s="143"/>
      <c r="GD51" s="143"/>
      <c r="GE51" s="143"/>
      <c r="GF51" s="143"/>
      <c r="GG51" s="143"/>
      <c r="GH51" s="143"/>
      <c r="GI51" s="143"/>
      <c r="GJ51" s="143"/>
      <c r="GK51" s="143"/>
      <c r="GL51" s="143"/>
      <c r="GM51" s="143"/>
      <c r="GN51" s="143"/>
      <c r="GO51" s="143"/>
      <c r="GP51" s="143"/>
      <c r="GQ51" s="143"/>
      <c r="GR51" s="143"/>
      <c r="GS51" s="143"/>
      <c r="GT51" s="143"/>
      <c r="GU51" s="143"/>
      <c r="GV51" s="143"/>
      <c r="GW51" s="143"/>
      <c r="GX51" s="143"/>
      <c r="GY51" s="143"/>
      <c r="GZ51" s="143"/>
      <c r="HA51" s="143"/>
      <c r="HB51" s="143"/>
      <c r="HC51" s="143"/>
      <c r="HD51" s="143"/>
      <c r="HE51" s="143"/>
      <c r="HF51" s="143"/>
      <c r="HG51" s="143"/>
      <c r="HH51" s="143"/>
      <c r="HI51" s="143"/>
      <c r="HJ51" s="143"/>
      <c r="HK51" s="143"/>
      <c r="HL51" s="143"/>
      <c r="HM51" s="143"/>
      <c r="HN51" s="143"/>
      <c r="HO51" s="143"/>
      <c r="HP51" s="143"/>
      <c r="HQ51" s="143"/>
      <c r="HR51" s="143"/>
      <c r="HS51" s="143"/>
      <c r="HT51" s="143"/>
      <c r="HU51" s="143"/>
      <c r="HV51" s="143"/>
      <c r="HW51" s="143"/>
      <c r="HX51" s="143"/>
      <c r="HY51" s="143"/>
      <c r="HZ51" s="143"/>
      <c r="IA51" s="143"/>
      <c r="IB51" s="143"/>
      <c r="IC51" s="143"/>
      <c r="ID51" s="143"/>
    </row>
    <row r="52" spans="1:238" s="144" customFormat="1" ht="156.75" customHeight="1">
      <c r="A52" s="129">
        <f t="shared" si="0"/>
        <v>41</v>
      </c>
      <c r="B52" s="130" t="s">
        <v>217</v>
      </c>
      <c r="C52" s="131">
        <v>31202</v>
      </c>
      <c r="D52" s="132" t="s">
        <v>111</v>
      </c>
      <c r="E52" s="133">
        <v>3120204</v>
      </c>
      <c r="F52" s="134" t="s">
        <v>208</v>
      </c>
      <c r="G52" s="135" t="s">
        <v>233</v>
      </c>
      <c r="H52" s="130" t="s">
        <v>107</v>
      </c>
      <c r="I52" s="136">
        <v>970000</v>
      </c>
      <c r="J52" s="136">
        <v>970000</v>
      </c>
      <c r="K52" s="227">
        <f>I52-J52</f>
        <v>0</v>
      </c>
      <c r="L52" s="137">
        <v>42010</v>
      </c>
      <c r="M52" s="138">
        <v>365</v>
      </c>
      <c r="N52" s="139">
        <v>42032</v>
      </c>
      <c r="O52" s="225">
        <v>42032</v>
      </c>
      <c r="P52" s="256">
        <v>42396</v>
      </c>
      <c r="Q52" s="140" t="s">
        <v>322</v>
      </c>
      <c r="R52" s="130" t="s">
        <v>389</v>
      </c>
      <c r="S52" s="141" t="s">
        <v>352</v>
      </c>
      <c r="T52" s="132" t="s">
        <v>379</v>
      </c>
      <c r="U52" s="142" t="s">
        <v>390</v>
      </c>
      <c r="V52" s="142" t="s">
        <v>360</v>
      </c>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3"/>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c r="ID52" s="143"/>
    </row>
    <row r="53" spans="1:238" s="144" customFormat="1" ht="147.75" customHeight="1">
      <c r="A53" s="129">
        <f t="shared" si="0"/>
        <v>42</v>
      </c>
      <c r="B53" s="130" t="s">
        <v>217</v>
      </c>
      <c r="C53" s="182">
        <v>33</v>
      </c>
      <c r="D53" s="165" t="s">
        <v>215</v>
      </c>
      <c r="E53" s="133" t="s">
        <v>314</v>
      </c>
      <c r="F53" s="135" t="s">
        <v>127</v>
      </c>
      <c r="G53" s="135" t="s">
        <v>132</v>
      </c>
      <c r="H53" s="130" t="s">
        <v>104</v>
      </c>
      <c r="I53" s="136">
        <v>120000000</v>
      </c>
      <c r="J53" s="136"/>
      <c r="K53" s="227"/>
      <c r="L53" s="137">
        <v>42032</v>
      </c>
      <c r="M53" s="165">
        <v>365</v>
      </c>
      <c r="N53" s="139">
        <v>42139</v>
      </c>
      <c r="O53" s="139">
        <v>42153</v>
      </c>
      <c r="P53" s="139">
        <v>42518</v>
      </c>
      <c r="Q53" s="152" t="s">
        <v>216</v>
      </c>
      <c r="R53" s="151" t="s">
        <v>53</v>
      </c>
      <c r="S53" s="141" t="s">
        <v>231</v>
      </c>
      <c r="T53" s="260" t="s">
        <v>379</v>
      </c>
      <c r="U53" s="142" t="s">
        <v>558</v>
      </c>
      <c r="V53" s="151" t="s">
        <v>444</v>
      </c>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143"/>
      <c r="FS53" s="143"/>
      <c r="FT53" s="143"/>
      <c r="FU53" s="143"/>
      <c r="FV53" s="143"/>
      <c r="FW53" s="143"/>
      <c r="FX53" s="143"/>
      <c r="FY53" s="143"/>
      <c r="FZ53" s="143"/>
      <c r="GA53" s="143"/>
      <c r="GB53" s="143"/>
      <c r="GC53" s="143"/>
      <c r="GD53" s="143"/>
      <c r="GE53" s="143"/>
      <c r="GF53" s="143"/>
      <c r="GG53" s="143"/>
      <c r="GH53" s="143"/>
      <c r="GI53" s="143"/>
      <c r="GJ53" s="143"/>
      <c r="GK53" s="143"/>
      <c r="GL53" s="143"/>
      <c r="GM53" s="143"/>
      <c r="GN53" s="143"/>
      <c r="GO53" s="143"/>
      <c r="GP53" s="143"/>
      <c r="GQ53" s="143"/>
      <c r="GR53" s="143"/>
      <c r="GS53" s="143"/>
      <c r="GT53" s="143"/>
      <c r="GU53" s="143"/>
      <c r="GV53" s="143"/>
      <c r="GW53" s="143"/>
      <c r="GX53" s="143"/>
      <c r="GY53" s="143"/>
      <c r="GZ53" s="143"/>
      <c r="HA53" s="143"/>
      <c r="HB53" s="143"/>
      <c r="HC53" s="143"/>
      <c r="HD53" s="143"/>
      <c r="HE53" s="143"/>
      <c r="HF53" s="143"/>
      <c r="HG53" s="143"/>
      <c r="HH53" s="143"/>
      <c r="HI53" s="143"/>
      <c r="HJ53" s="143"/>
      <c r="HK53" s="143"/>
      <c r="HL53" s="143"/>
      <c r="HM53" s="143"/>
      <c r="HN53" s="143"/>
      <c r="HO53" s="143"/>
      <c r="HP53" s="143"/>
      <c r="HQ53" s="143"/>
      <c r="HR53" s="143"/>
      <c r="HS53" s="143"/>
      <c r="HT53" s="143"/>
      <c r="HU53" s="143"/>
      <c r="HV53" s="143"/>
      <c r="HW53" s="143"/>
      <c r="HX53" s="143"/>
      <c r="HY53" s="143"/>
      <c r="HZ53" s="143"/>
      <c r="IA53" s="143"/>
      <c r="IB53" s="143"/>
      <c r="IC53" s="143"/>
      <c r="ID53" s="143"/>
    </row>
    <row r="54" spans="1:238" s="144" customFormat="1" ht="147" customHeight="1">
      <c r="A54" s="129">
        <f t="shared" si="0"/>
        <v>43</v>
      </c>
      <c r="B54" s="130" t="s">
        <v>227</v>
      </c>
      <c r="C54" s="131">
        <v>33</v>
      </c>
      <c r="D54" s="165" t="s">
        <v>215</v>
      </c>
      <c r="E54" s="153" t="s">
        <v>27</v>
      </c>
      <c r="F54" s="135" t="s">
        <v>218</v>
      </c>
      <c r="G54" s="135" t="s">
        <v>106</v>
      </c>
      <c r="H54" s="130" t="s">
        <v>107</v>
      </c>
      <c r="I54" s="150">
        <v>2000000</v>
      </c>
      <c r="J54" s="155"/>
      <c r="K54" s="227"/>
      <c r="L54" s="139">
        <v>42093</v>
      </c>
      <c r="M54" s="166">
        <v>15</v>
      </c>
      <c r="N54" s="139">
        <v>42160</v>
      </c>
      <c r="O54" s="139">
        <v>42167</v>
      </c>
      <c r="P54" s="139">
        <v>42185</v>
      </c>
      <c r="Q54" s="151" t="s">
        <v>221</v>
      </c>
      <c r="R54" s="130" t="s">
        <v>405</v>
      </c>
      <c r="S54" s="142" t="s">
        <v>406</v>
      </c>
      <c r="T54" s="233" t="s">
        <v>546</v>
      </c>
      <c r="U54" s="233" t="s">
        <v>567</v>
      </c>
      <c r="V54" s="233" t="s">
        <v>567</v>
      </c>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3"/>
      <c r="GV54" s="143"/>
      <c r="GW54" s="143"/>
      <c r="GX54" s="143"/>
      <c r="GY54" s="143"/>
      <c r="GZ54" s="143"/>
      <c r="HA54" s="143"/>
      <c r="HB54" s="143"/>
      <c r="HC54" s="143"/>
      <c r="HD54" s="143"/>
      <c r="HE54" s="143"/>
      <c r="HF54" s="143"/>
      <c r="HG54" s="143"/>
      <c r="HH54" s="143"/>
      <c r="HI54" s="143"/>
      <c r="HJ54" s="143"/>
      <c r="HK54" s="143"/>
      <c r="HL54" s="143"/>
      <c r="HM54" s="143"/>
      <c r="HN54" s="143"/>
      <c r="HO54" s="143"/>
      <c r="HP54" s="143"/>
      <c r="HQ54" s="143"/>
      <c r="HR54" s="143"/>
      <c r="HS54" s="143"/>
      <c r="HT54" s="143"/>
      <c r="HU54" s="143"/>
      <c r="HV54" s="143"/>
      <c r="HW54" s="143"/>
      <c r="HX54" s="143"/>
      <c r="HY54" s="143"/>
      <c r="HZ54" s="143"/>
      <c r="IA54" s="143"/>
      <c r="IB54" s="143"/>
      <c r="IC54" s="143"/>
      <c r="ID54" s="143"/>
    </row>
    <row r="55" spans="1:238" s="144" customFormat="1" ht="89.25">
      <c r="A55" s="129">
        <f t="shared" si="0"/>
        <v>44</v>
      </c>
      <c r="B55" s="130" t="s">
        <v>227</v>
      </c>
      <c r="C55" s="131">
        <v>33</v>
      </c>
      <c r="D55" s="132" t="s">
        <v>215</v>
      </c>
      <c r="E55" s="153" t="s">
        <v>27</v>
      </c>
      <c r="F55" s="135" t="s">
        <v>218</v>
      </c>
      <c r="G55" s="135" t="s">
        <v>106</v>
      </c>
      <c r="H55" s="130" t="s">
        <v>107</v>
      </c>
      <c r="I55" s="150">
        <v>8000000</v>
      </c>
      <c r="J55" s="155"/>
      <c r="K55" s="227"/>
      <c r="L55" s="139">
        <v>42215</v>
      </c>
      <c r="M55" s="166">
        <v>15</v>
      </c>
      <c r="N55" s="139">
        <v>42247</v>
      </c>
      <c r="O55" s="139">
        <v>42277</v>
      </c>
      <c r="P55" s="139">
        <v>42297</v>
      </c>
      <c r="Q55" s="167" t="s">
        <v>219</v>
      </c>
      <c r="R55" s="130" t="s">
        <v>54</v>
      </c>
      <c r="S55" s="142" t="s">
        <v>220</v>
      </c>
      <c r="T55" s="233" t="s">
        <v>546</v>
      </c>
      <c r="U55" s="233" t="s">
        <v>567</v>
      </c>
      <c r="V55" s="233" t="s">
        <v>567</v>
      </c>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143"/>
      <c r="FS55" s="143"/>
      <c r="FT55" s="143"/>
      <c r="FU55" s="143"/>
      <c r="FV55" s="143"/>
      <c r="FW55" s="143"/>
      <c r="FX55" s="143"/>
      <c r="FY55" s="143"/>
      <c r="FZ55" s="143"/>
      <c r="GA55" s="143"/>
      <c r="GB55" s="143"/>
      <c r="GC55" s="143"/>
      <c r="GD55" s="143"/>
      <c r="GE55" s="143"/>
      <c r="GF55" s="143"/>
      <c r="GG55" s="143"/>
      <c r="GH55" s="143"/>
      <c r="GI55" s="143"/>
      <c r="GJ55" s="143"/>
      <c r="GK55" s="143"/>
      <c r="GL55" s="143"/>
      <c r="GM55" s="143"/>
      <c r="GN55" s="143"/>
      <c r="GO55" s="143"/>
      <c r="GP55" s="143"/>
      <c r="GQ55" s="143"/>
      <c r="GR55" s="143"/>
      <c r="GS55" s="143"/>
      <c r="GT55" s="143"/>
      <c r="GU55" s="143"/>
      <c r="GV55" s="143"/>
      <c r="GW55" s="143"/>
      <c r="GX55" s="143"/>
      <c r="GY55" s="143"/>
      <c r="GZ55" s="143"/>
      <c r="HA55" s="143"/>
      <c r="HB55" s="143"/>
      <c r="HC55" s="143"/>
      <c r="HD55" s="143"/>
      <c r="HE55" s="143"/>
      <c r="HF55" s="143"/>
      <c r="HG55" s="143"/>
      <c r="HH55" s="143"/>
      <c r="HI55" s="143"/>
      <c r="HJ55" s="143"/>
      <c r="HK55" s="143"/>
      <c r="HL55" s="143"/>
      <c r="HM55" s="143"/>
      <c r="HN55" s="143"/>
      <c r="HO55" s="143"/>
      <c r="HP55" s="143"/>
      <c r="HQ55" s="143"/>
      <c r="HR55" s="143"/>
      <c r="HS55" s="143"/>
      <c r="HT55" s="143"/>
      <c r="HU55" s="143"/>
      <c r="HV55" s="143"/>
      <c r="HW55" s="143"/>
      <c r="HX55" s="143"/>
      <c r="HY55" s="143"/>
      <c r="HZ55" s="143"/>
      <c r="IA55" s="143"/>
      <c r="IB55" s="143"/>
      <c r="IC55" s="143"/>
      <c r="ID55" s="143"/>
    </row>
    <row r="56" spans="1:238" s="144" customFormat="1" ht="165.75">
      <c r="A56" s="129">
        <f t="shared" si="0"/>
        <v>45</v>
      </c>
      <c r="B56" s="130" t="s">
        <v>227</v>
      </c>
      <c r="C56" s="131">
        <v>33</v>
      </c>
      <c r="D56" s="165" t="s">
        <v>215</v>
      </c>
      <c r="E56" s="153" t="s">
        <v>27</v>
      </c>
      <c r="F56" s="135" t="s">
        <v>218</v>
      </c>
      <c r="G56" s="135" t="s">
        <v>106</v>
      </c>
      <c r="H56" s="130" t="s">
        <v>104</v>
      </c>
      <c r="I56" s="150">
        <v>5000000</v>
      </c>
      <c r="J56" s="155"/>
      <c r="K56" s="227"/>
      <c r="L56" s="139">
        <v>42156</v>
      </c>
      <c r="M56" s="166">
        <v>60</v>
      </c>
      <c r="N56" s="139">
        <v>41847</v>
      </c>
      <c r="O56" s="139">
        <v>42219</v>
      </c>
      <c r="P56" s="139">
        <v>42279</v>
      </c>
      <c r="Q56" s="151" t="s">
        <v>221</v>
      </c>
      <c r="R56" s="130" t="s">
        <v>55</v>
      </c>
      <c r="S56" s="142" t="s">
        <v>222</v>
      </c>
      <c r="T56" s="233" t="s">
        <v>546</v>
      </c>
      <c r="U56" s="233" t="s">
        <v>567</v>
      </c>
      <c r="V56" s="233" t="s">
        <v>567</v>
      </c>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3"/>
      <c r="GS56" s="143"/>
      <c r="GT56" s="143"/>
      <c r="GU56" s="143"/>
      <c r="GV56" s="143"/>
      <c r="GW56" s="143"/>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c r="IC56" s="143"/>
      <c r="ID56" s="143"/>
    </row>
    <row r="57" spans="1:238" s="144" customFormat="1" ht="124.5" customHeight="1">
      <c r="A57" s="129">
        <f t="shared" si="0"/>
        <v>46</v>
      </c>
      <c r="B57" s="130" t="s">
        <v>227</v>
      </c>
      <c r="C57" s="131">
        <v>33</v>
      </c>
      <c r="D57" s="165" t="s">
        <v>215</v>
      </c>
      <c r="E57" s="153" t="s">
        <v>27</v>
      </c>
      <c r="F57" s="135" t="s">
        <v>218</v>
      </c>
      <c r="G57" s="135" t="s">
        <v>106</v>
      </c>
      <c r="H57" s="130" t="s">
        <v>104</v>
      </c>
      <c r="I57" s="150">
        <v>3000000</v>
      </c>
      <c r="J57" s="155"/>
      <c r="K57" s="227"/>
      <c r="L57" s="139">
        <v>42277</v>
      </c>
      <c r="M57" s="166">
        <v>15</v>
      </c>
      <c r="N57" s="139">
        <v>42307</v>
      </c>
      <c r="O57" s="139">
        <v>42338</v>
      </c>
      <c r="P57" s="139">
        <v>42356</v>
      </c>
      <c r="Q57" s="151" t="s">
        <v>223</v>
      </c>
      <c r="R57" s="130" t="s">
        <v>56</v>
      </c>
      <c r="S57" s="142" t="s">
        <v>224</v>
      </c>
      <c r="T57" s="233" t="s">
        <v>546</v>
      </c>
      <c r="U57" s="233" t="s">
        <v>567</v>
      </c>
      <c r="V57" s="233" t="s">
        <v>567</v>
      </c>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143"/>
      <c r="FS57" s="143"/>
      <c r="FT57" s="143"/>
      <c r="FU57" s="143"/>
      <c r="FV57" s="143"/>
      <c r="FW57" s="143"/>
      <c r="FX57" s="143"/>
      <c r="FY57" s="143"/>
      <c r="FZ57" s="143"/>
      <c r="GA57" s="143"/>
      <c r="GB57" s="143"/>
      <c r="GC57" s="143"/>
      <c r="GD57" s="143"/>
      <c r="GE57" s="143"/>
      <c r="GF57" s="143"/>
      <c r="GG57" s="143"/>
      <c r="GH57" s="143"/>
      <c r="GI57" s="143"/>
      <c r="GJ57" s="143"/>
      <c r="GK57" s="143"/>
      <c r="GL57" s="143"/>
      <c r="GM57" s="143"/>
      <c r="GN57" s="143"/>
      <c r="GO57" s="143"/>
      <c r="GP57" s="143"/>
      <c r="GQ57" s="143"/>
      <c r="GR57" s="143"/>
      <c r="GS57" s="143"/>
      <c r="GT57" s="143"/>
      <c r="GU57" s="143"/>
      <c r="GV57" s="143"/>
      <c r="GW57" s="143"/>
      <c r="GX57" s="143"/>
      <c r="GY57" s="143"/>
      <c r="GZ57" s="143"/>
      <c r="HA57" s="143"/>
      <c r="HB57" s="143"/>
      <c r="HC57" s="143"/>
      <c r="HD57" s="143"/>
      <c r="HE57" s="143"/>
      <c r="HF57" s="143"/>
      <c r="HG57" s="143"/>
      <c r="HH57" s="143"/>
      <c r="HI57" s="143"/>
      <c r="HJ57" s="143"/>
      <c r="HK57" s="143"/>
      <c r="HL57" s="143"/>
      <c r="HM57" s="143"/>
      <c r="HN57" s="143"/>
      <c r="HO57" s="143"/>
      <c r="HP57" s="143"/>
      <c r="HQ57" s="143"/>
      <c r="HR57" s="143"/>
      <c r="HS57" s="143"/>
      <c r="HT57" s="143"/>
      <c r="HU57" s="143"/>
      <c r="HV57" s="143"/>
      <c r="HW57" s="143"/>
      <c r="HX57" s="143"/>
      <c r="HY57" s="143"/>
      <c r="HZ57" s="143"/>
      <c r="IA57" s="143"/>
      <c r="IB57" s="143"/>
      <c r="IC57" s="143"/>
      <c r="ID57" s="143"/>
    </row>
    <row r="58" spans="1:238" s="144" customFormat="1" ht="101.25" customHeight="1">
      <c r="A58" s="129">
        <f t="shared" si="0"/>
        <v>47</v>
      </c>
      <c r="B58" s="130" t="s">
        <v>227</v>
      </c>
      <c r="C58" s="131">
        <v>33</v>
      </c>
      <c r="D58" s="165" t="s">
        <v>215</v>
      </c>
      <c r="E58" s="153" t="s">
        <v>27</v>
      </c>
      <c r="F58" s="135" t="s">
        <v>218</v>
      </c>
      <c r="G58" s="135" t="s">
        <v>106</v>
      </c>
      <c r="H58" s="130" t="s">
        <v>104</v>
      </c>
      <c r="I58" s="150">
        <v>10000000</v>
      </c>
      <c r="J58" s="155"/>
      <c r="K58" s="227"/>
      <c r="L58" s="139">
        <v>42076</v>
      </c>
      <c r="M58" s="166">
        <v>150</v>
      </c>
      <c r="N58" s="137">
        <v>42132</v>
      </c>
      <c r="O58" s="139">
        <v>42139</v>
      </c>
      <c r="P58" s="139">
        <v>42291</v>
      </c>
      <c r="Q58" s="151" t="s">
        <v>225</v>
      </c>
      <c r="R58" s="130" t="s">
        <v>57</v>
      </c>
      <c r="S58" s="142" t="s">
        <v>226</v>
      </c>
      <c r="T58" s="233" t="s">
        <v>546</v>
      </c>
      <c r="U58" s="233" t="s">
        <v>567</v>
      </c>
      <c r="V58" s="233" t="s">
        <v>567</v>
      </c>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143"/>
      <c r="FS58" s="143"/>
      <c r="FT58" s="143"/>
      <c r="FU58" s="143"/>
      <c r="FV58" s="143"/>
      <c r="FW58" s="143"/>
      <c r="FX58" s="143"/>
      <c r="FY58" s="143"/>
      <c r="FZ58" s="143"/>
      <c r="GA58" s="143"/>
      <c r="GB58" s="143"/>
      <c r="GC58" s="143"/>
      <c r="GD58" s="143"/>
      <c r="GE58" s="143"/>
      <c r="GF58" s="143"/>
      <c r="GG58" s="143"/>
      <c r="GH58" s="143"/>
      <c r="GI58" s="143"/>
      <c r="GJ58" s="143"/>
      <c r="GK58" s="143"/>
      <c r="GL58" s="143"/>
      <c r="GM58" s="143"/>
      <c r="GN58" s="143"/>
      <c r="GO58" s="143"/>
      <c r="GP58" s="143"/>
      <c r="GQ58" s="143"/>
      <c r="GR58" s="143"/>
      <c r="GS58" s="143"/>
      <c r="GT58" s="143"/>
      <c r="GU58" s="143"/>
      <c r="GV58" s="143"/>
      <c r="GW58" s="143"/>
      <c r="GX58" s="143"/>
      <c r="GY58" s="143"/>
      <c r="GZ58" s="143"/>
      <c r="HA58" s="143"/>
      <c r="HB58" s="143"/>
      <c r="HC58" s="143"/>
      <c r="HD58" s="143"/>
      <c r="HE58" s="143"/>
      <c r="HF58" s="143"/>
      <c r="HG58" s="143"/>
      <c r="HH58" s="143"/>
      <c r="HI58" s="143"/>
      <c r="HJ58" s="143"/>
      <c r="HK58" s="143"/>
      <c r="HL58" s="143"/>
      <c r="HM58" s="143"/>
      <c r="HN58" s="143"/>
      <c r="HO58" s="143"/>
      <c r="HP58" s="143"/>
      <c r="HQ58" s="143"/>
      <c r="HR58" s="143"/>
      <c r="HS58" s="143"/>
      <c r="HT58" s="143"/>
      <c r="HU58" s="143"/>
      <c r="HV58" s="143"/>
      <c r="HW58" s="143"/>
      <c r="HX58" s="143"/>
      <c r="HY58" s="143"/>
      <c r="HZ58" s="143"/>
      <c r="IA58" s="143"/>
      <c r="IB58" s="143"/>
      <c r="IC58" s="143"/>
      <c r="ID58" s="143"/>
    </row>
    <row r="59" spans="1:238" s="144" customFormat="1" ht="141.75" customHeight="1">
      <c r="A59" s="129">
        <f t="shared" si="0"/>
        <v>48</v>
      </c>
      <c r="B59" s="130" t="s">
        <v>227</v>
      </c>
      <c r="C59" s="131">
        <v>33</v>
      </c>
      <c r="D59" s="165" t="s">
        <v>215</v>
      </c>
      <c r="E59" s="153" t="s">
        <v>27</v>
      </c>
      <c r="F59" s="135" t="s">
        <v>218</v>
      </c>
      <c r="G59" s="135" t="s">
        <v>106</v>
      </c>
      <c r="H59" s="130" t="s">
        <v>104</v>
      </c>
      <c r="I59" s="150">
        <v>25000000</v>
      </c>
      <c r="J59" s="155"/>
      <c r="K59" s="227"/>
      <c r="L59" s="139">
        <v>42055</v>
      </c>
      <c r="M59" s="166">
        <v>240</v>
      </c>
      <c r="N59" s="139">
        <v>42124</v>
      </c>
      <c r="O59" s="139">
        <v>42132</v>
      </c>
      <c r="P59" s="139">
        <v>42368</v>
      </c>
      <c r="Q59" s="135" t="s">
        <v>229</v>
      </c>
      <c r="R59" s="130" t="s">
        <v>407</v>
      </c>
      <c r="S59" s="142" t="s">
        <v>411</v>
      </c>
      <c r="T59" s="233" t="s">
        <v>546</v>
      </c>
      <c r="U59" s="233" t="s">
        <v>567</v>
      </c>
      <c r="V59" s="233" t="s">
        <v>567</v>
      </c>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143"/>
      <c r="FS59" s="143"/>
      <c r="FT59" s="143"/>
      <c r="FU59" s="143"/>
      <c r="FV59" s="143"/>
      <c r="FW59" s="143"/>
      <c r="FX59" s="143"/>
      <c r="FY59" s="143"/>
      <c r="FZ59" s="143"/>
      <c r="GA59" s="143"/>
      <c r="GB59" s="143"/>
      <c r="GC59" s="143"/>
      <c r="GD59" s="143"/>
      <c r="GE59" s="143"/>
      <c r="GF59" s="143"/>
      <c r="GG59" s="143"/>
      <c r="GH59" s="143"/>
      <c r="GI59" s="143"/>
      <c r="GJ59" s="143"/>
      <c r="GK59" s="143"/>
      <c r="GL59" s="143"/>
      <c r="GM59" s="143"/>
      <c r="GN59" s="143"/>
      <c r="GO59" s="143"/>
      <c r="GP59" s="143"/>
      <c r="GQ59" s="143"/>
      <c r="GR59" s="143"/>
      <c r="GS59" s="143"/>
      <c r="GT59" s="143"/>
      <c r="GU59" s="143"/>
      <c r="GV59" s="143"/>
      <c r="GW59" s="143"/>
      <c r="GX59" s="143"/>
      <c r="GY59" s="143"/>
      <c r="GZ59" s="143"/>
      <c r="HA59" s="143"/>
      <c r="HB59" s="143"/>
      <c r="HC59" s="143"/>
      <c r="HD59" s="143"/>
      <c r="HE59" s="143"/>
      <c r="HF59" s="143"/>
      <c r="HG59" s="143"/>
      <c r="HH59" s="143"/>
      <c r="HI59" s="143"/>
      <c r="HJ59" s="143"/>
      <c r="HK59" s="143"/>
      <c r="HL59" s="143"/>
      <c r="HM59" s="143"/>
      <c r="HN59" s="143"/>
      <c r="HO59" s="143"/>
      <c r="HP59" s="143"/>
      <c r="HQ59" s="143"/>
      <c r="HR59" s="143"/>
      <c r="HS59" s="143"/>
      <c r="HT59" s="143"/>
      <c r="HU59" s="143"/>
      <c r="HV59" s="143"/>
      <c r="HW59" s="143"/>
      <c r="HX59" s="143"/>
      <c r="HY59" s="143"/>
      <c r="HZ59" s="143"/>
      <c r="IA59" s="143"/>
      <c r="IB59" s="143"/>
      <c r="IC59" s="143"/>
      <c r="ID59" s="143"/>
    </row>
    <row r="60" spans="1:238" s="144" customFormat="1" ht="84.75" customHeight="1">
      <c r="A60" s="129">
        <f t="shared" si="0"/>
        <v>49</v>
      </c>
      <c r="B60" s="130" t="s">
        <v>227</v>
      </c>
      <c r="C60" s="131">
        <v>33</v>
      </c>
      <c r="D60" s="165" t="s">
        <v>215</v>
      </c>
      <c r="E60" s="153" t="s">
        <v>27</v>
      </c>
      <c r="F60" s="135" t="s">
        <v>218</v>
      </c>
      <c r="G60" s="135" t="s">
        <v>106</v>
      </c>
      <c r="H60" s="130" t="s">
        <v>104</v>
      </c>
      <c r="I60" s="150">
        <v>3000000</v>
      </c>
      <c r="J60" s="155"/>
      <c r="K60" s="227"/>
      <c r="L60" s="139">
        <v>42144</v>
      </c>
      <c r="M60" s="166">
        <v>210</v>
      </c>
      <c r="N60" s="139">
        <v>42153</v>
      </c>
      <c r="O60" s="139">
        <v>42160</v>
      </c>
      <c r="P60" s="139">
        <v>42368</v>
      </c>
      <c r="Q60" s="140" t="s">
        <v>35</v>
      </c>
      <c r="R60" s="130" t="s">
        <v>72</v>
      </c>
      <c r="S60" s="142" t="s">
        <v>34</v>
      </c>
      <c r="T60" s="233" t="s">
        <v>546</v>
      </c>
      <c r="U60" s="233" t="s">
        <v>567</v>
      </c>
      <c r="V60" s="233" t="s">
        <v>567</v>
      </c>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143"/>
      <c r="FS60" s="143"/>
      <c r="FT60" s="143"/>
      <c r="FU60" s="143"/>
      <c r="FV60" s="143"/>
      <c r="FW60" s="143"/>
      <c r="FX60" s="143"/>
      <c r="FY60" s="143"/>
      <c r="FZ60" s="143"/>
      <c r="GA60" s="143"/>
      <c r="GB60" s="143"/>
      <c r="GC60" s="143"/>
      <c r="GD60" s="143"/>
      <c r="GE60" s="143"/>
      <c r="GF60" s="143"/>
      <c r="GG60" s="143"/>
      <c r="GH60" s="143"/>
      <c r="GI60" s="143"/>
      <c r="GJ60" s="143"/>
      <c r="GK60" s="143"/>
      <c r="GL60" s="143"/>
      <c r="GM60" s="143"/>
      <c r="GN60" s="143"/>
      <c r="GO60" s="143"/>
      <c r="GP60" s="143"/>
      <c r="GQ60" s="143"/>
      <c r="GR60" s="143"/>
      <c r="GS60" s="143"/>
      <c r="GT60" s="143"/>
      <c r="GU60" s="143"/>
      <c r="GV60" s="143"/>
      <c r="GW60" s="143"/>
      <c r="GX60" s="143"/>
      <c r="GY60" s="143"/>
      <c r="GZ60" s="143"/>
      <c r="HA60" s="143"/>
      <c r="HB60" s="143"/>
      <c r="HC60" s="143"/>
      <c r="HD60" s="143"/>
      <c r="HE60" s="143"/>
      <c r="HF60" s="143"/>
      <c r="HG60" s="143"/>
      <c r="HH60" s="143"/>
      <c r="HI60" s="143"/>
      <c r="HJ60" s="143"/>
      <c r="HK60" s="143"/>
      <c r="HL60" s="143"/>
      <c r="HM60" s="143"/>
      <c r="HN60" s="143"/>
      <c r="HO60" s="143"/>
      <c r="HP60" s="143"/>
      <c r="HQ60" s="143"/>
      <c r="HR60" s="143"/>
      <c r="HS60" s="143"/>
      <c r="HT60" s="143"/>
      <c r="HU60" s="143"/>
      <c r="HV60" s="143"/>
      <c r="HW60" s="143"/>
      <c r="HX60" s="143"/>
      <c r="HY60" s="143"/>
      <c r="HZ60" s="143"/>
      <c r="IA60" s="143"/>
      <c r="IB60" s="143"/>
      <c r="IC60" s="143"/>
      <c r="ID60" s="143"/>
    </row>
    <row r="61" spans="1:238" s="144" customFormat="1" ht="94.5" customHeight="1">
      <c r="A61" s="129">
        <f t="shared" si="0"/>
        <v>50</v>
      </c>
      <c r="B61" s="130" t="s">
        <v>227</v>
      </c>
      <c r="C61" s="131">
        <v>33</v>
      </c>
      <c r="D61" s="165" t="s">
        <v>215</v>
      </c>
      <c r="E61" s="153" t="s">
        <v>27</v>
      </c>
      <c r="F61" s="135" t="s">
        <v>218</v>
      </c>
      <c r="G61" s="135" t="s">
        <v>106</v>
      </c>
      <c r="H61" s="130" t="s">
        <v>104</v>
      </c>
      <c r="I61" s="150">
        <v>4000000</v>
      </c>
      <c r="J61" s="155"/>
      <c r="K61" s="227"/>
      <c r="L61" s="139">
        <v>42286</v>
      </c>
      <c r="M61" s="166">
        <v>45</v>
      </c>
      <c r="N61" s="139">
        <v>41953</v>
      </c>
      <c r="O61" s="139">
        <v>42323</v>
      </c>
      <c r="P61" s="139">
        <v>42368</v>
      </c>
      <c r="Q61" s="140" t="s">
        <v>35</v>
      </c>
      <c r="R61" s="130" t="s">
        <v>73</v>
      </c>
      <c r="S61" s="142" t="s">
        <v>36</v>
      </c>
      <c r="T61" s="233" t="s">
        <v>546</v>
      </c>
      <c r="U61" s="233" t="s">
        <v>567</v>
      </c>
      <c r="V61" s="233" t="s">
        <v>567</v>
      </c>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143"/>
      <c r="FS61" s="143"/>
      <c r="FT61" s="143"/>
      <c r="FU61" s="143"/>
      <c r="FV61" s="143"/>
      <c r="FW61" s="143"/>
      <c r="FX61" s="143"/>
      <c r="FY61" s="143"/>
      <c r="FZ61" s="143"/>
      <c r="GA61" s="143"/>
      <c r="GB61" s="143"/>
      <c r="GC61" s="143"/>
      <c r="GD61" s="143"/>
      <c r="GE61" s="143"/>
      <c r="GF61" s="143"/>
      <c r="GG61" s="143"/>
      <c r="GH61" s="143"/>
      <c r="GI61" s="143"/>
      <c r="GJ61" s="143"/>
      <c r="GK61" s="143"/>
      <c r="GL61" s="143"/>
      <c r="GM61" s="143"/>
      <c r="GN61" s="143"/>
      <c r="GO61" s="143"/>
      <c r="GP61" s="143"/>
      <c r="GQ61" s="143"/>
      <c r="GR61" s="143"/>
      <c r="GS61" s="143"/>
      <c r="GT61" s="143"/>
      <c r="GU61" s="143"/>
      <c r="GV61" s="143"/>
      <c r="GW61" s="143"/>
      <c r="GX61" s="143"/>
      <c r="GY61" s="143"/>
      <c r="GZ61" s="143"/>
      <c r="HA61" s="143"/>
      <c r="HB61" s="143"/>
      <c r="HC61" s="143"/>
      <c r="HD61" s="143"/>
      <c r="HE61" s="143"/>
      <c r="HF61" s="143"/>
      <c r="HG61" s="143"/>
      <c r="HH61" s="143"/>
      <c r="HI61" s="143"/>
      <c r="HJ61" s="143"/>
      <c r="HK61" s="143"/>
      <c r="HL61" s="143"/>
      <c r="HM61" s="143"/>
      <c r="HN61" s="143"/>
      <c r="HO61" s="143"/>
      <c r="HP61" s="143"/>
      <c r="HQ61" s="143"/>
      <c r="HR61" s="143"/>
      <c r="HS61" s="143"/>
      <c r="HT61" s="143"/>
      <c r="HU61" s="143"/>
      <c r="HV61" s="143"/>
      <c r="HW61" s="143"/>
      <c r="HX61" s="143"/>
      <c r="HY61" s="143"/>
      <c r="HZ61" s="143"/>
      <c r="IA61" s="143"/>
      <c r="IB61" s="143"/>
      <c r="IC61" s="143"/>
      <c r="ID61" s="143"/>
    </row>
    <row r="62" spans="1:238" s="144" customFormat="1" ht="84" customHeight="1">
      <c r="A62" s="129">
        <f t="shared" si="0"/>
        <v>51</v>
      </c>
      <c r="B62" s="130" t="s">
        <v>227</v>
      </c>
      <c r="C62" s="131">
        <v>33</v>
      </c>
      <c r="D62" s="165" t="s">
        <v>215</v>
      </c>
      <c r="E62" s="153" t="s">
        <v>27</v>
      </c>
      <c r="F62" s="135" t="s">
        <v>218</v>
      </c>
      <c r="G62" s="135" t="s">
        <v>106</v>
      </c>
      <c r="H62" s="130" t="s">
        <v>104</v>
      </c>
      <c r="I62" s="150">
        <v>20000000</v>
      </c>
      <c r="J62" s="155"/>
      <c r="K62" s="227"/>
      <c r="L62" s="139">
        <v>42153</v>
      </c>
      <c r="M62" s="166">
        <v>90</v>
      </c>
      <c r="N62" s="139">
        <v>42222</v>
      </c>
      <c r="O62" s="139">
        <v>42229</v>
      </c>
      <c r="P62" s="139">
        <v>42319</v>
      </c>
      <c r="Q62" s="135" t="s">
        <v>229</v>
      </c>
      <c r="R62" s="130" t="s">
        <v>433</v>
      </c>
      <c r="S62" s="142" t="s">
        <v>434</v>
      </c>
      <c r="T62" s="233" t="s">
        <v>546</v>
      </c>
      <c r="U62" s="233" t="s">
        <v>567</v>
      </c>
      <c r="V62" s="233" t="s">
        <v>567</v>
      </c>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143"/>
      <c r="FS62" s="143"/>
      <c r="FT62" s="143"/>
      <c r="FU62" s="143"/>
      <c r="FV62" s="143"/>
      <c r="FW62" s="143"/>
      <c r="FX62" s="143"/>
      <c r="FY62" s="143"/>
      <c r="FZ62" s="143"/>
      <c r="GA62" s="143"/>
      <c r="GB62" s="143"/>
      <c r="GC62" s="143"/>
      <c r="GD62" s="143"/>
      <c r="GE62" s="143"/>
      <c r="GF62" s="143"/>
      <c r="GG62" s="143"/>
      <c r="GH62" s="143"/>
      <c r="GI62" s="143"/>
      <c r="GJ62" s="143"/>
      <c r="GK62" s="143"/>
      <c r="GL62" s="143"/>
      <c r="GM62" s="143"/>
      <c r="GN62" s="143"/>
      <c r="GO62" s="143"/>
      <c r="GP62" s="143"/>
      <c r="GQ62" s="143"/>
      <c r="GR62" s="143"/>
      <c r="GS62" s="143"/>
      <c r="GT62" s="143"/>
      <c r="GU62" s="143"/>
      <c r="GV62" s="143"/>
      <c r="GW62" s="143"/>
      <c r="GX62" s="143"/>
      <c r="GY62" s="143"/>
      <c r="GZ62" s="143"/>
      <c r="HA62" s="143"/>
      <c r="HB62" s="143"/>
      <c r="HC62" s="143"/>
      <c r="HD62" s="143"/>
      <c r="HE62" s="143"/>
      <c r="HF62" s="143"/>
      <c r="HG62" s="143"/>
      <c r="HH62" s="143"/>
      <c r="HI62" s="143"/>
      <c r="HJ62" s="143"/>
      <c r="HK62" s="143"/>
      <c r="HL62" s="143"/>
      <c r="HM62" s="143"/>
      <c r="HN62" s="143"/>
      <c r="HO62" s="143"/>
      <c r="HP62" s="143"/>
      <c r="HQ62" s="143"/>
      <c r="HR62" s="143"/>
      <c r="HS62" s="143"/>
      <c r="HT62" s="143"/>
      <c r="HU62" s="143"/>
      <c r="HV62" s="143"/>
      <c r="HW62" s="143"/>
      <c r="HX62" s="143"/>
      <c r="HY62" s="143"/>
      <c r="HZ62" s="143"/>
      <c r="IA62" s="143"/>
      <c r="IB62" s="143"/>
      <c r="IC62" s="143"/>
      <c r="ID62" s="143"/>
    </row>
    <row r="63" spans="1:238" s="175" customFormat="1" ht="310.5" customHeight="1">
      <c r="A63" s="129">
        <f t="shared" si="0"/>
        <v>52</v>
      </c>
      <c r="B63" s="131" t="s">
        <v>230</v>
      </c>
      <c r="C63" s="131">
        <v>33</v>
      </c>
      <c r="D63" s="151" t="s">
        <v>126</v>
      </c>
      <c r="E63" s="133" t="s">
        <v>314</v>
      </c>
      <c r="F63" s="135" t="s">
        <v>127</v>
      </c>
      <c r="G63" s="134" t="s">
        <v>232</v>
      </c>
      <c r="H63" s="130" t="s">
        <v>104</v>
      </c>
      <c r="I63" s="136">
        <v>760000000</v>
      </c>
      <c r="J63" s="136"/>
      <c r="K63" s="227"/>
      <c r="L63" s="204">
        <v>42010</v>
      </c>
      <c r="M63" s="138">
        <v>240</v>
      </c>
      <c r="N63" s="204">
        <f>L63+68</f>
        <v>42078</v>
      </c>
      <c r="O63" s="204">
        <v>42147</v>
      </c>
      <c r="P63" s="204">
        <f>O63+M63</f>
        <v>42387</v>
      </c>
      <c r="Q63" s="205" t="s">
        <v>317</v>
      </c>
      <c r="R63" s="151" t="s">
        <v>316</v>
      </c>
      <c r="S63" s="141" t="s">
        <v>228</v>
      </c>
      <c r="T63" s="248" t="s">
        <v>547</v>
      </c>
      <c r="U63" s="142" t="s">
        <v>559</v>
      </c>
      <c r="V63" s="151" t="s">
        <v>444</v>
      </c>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row>
    <row r="64" spans="1:238" s="144" customFormat="1" ht="142.5" customHeight="1">
      <c r="A64" s="129">
        <f t="shared" si="0"/>
        <v>53</v>
      </c>
      <c r="B64" s="206" t="s">
        <v>234</v>
      </c>
      <c r="C64" s="191" t="s">
        <v>114</v>
      </c>
      <c r="D64" s="131" t="s">
        <v>115</v>
      </c>
      <c r="E64" s="153">
        <v>311020301</v>
      </c>
      <c r="F64" s="135" t="s">
        <v>116</v>
      </c>
      <c r="G64" s="135" t="s">
        <v>233</v>
      </c>
      <c r="H64" s="130" t="s">
        <v>104</v>
      </c>
      <c r="I64" s="136">
        <v>42000000</v>
      </c>
      <c r="J64" s="136"/>
      <c r="K64" s="227"/>
      <c r="L64" s="204">
        <v>42004</v>
      </c>
      <c r="M64" s="138">
        <v>180</v>
      </c>
      <c r="N64" s="204">
        <v>42004</v>
      </c>
      <c r="O64" s="204">
        <v>42060</v>
      </c>
      <c r="P64" s="207">
        <v>42240</v>
      </c>
      <c r="Q64" s="152" t="s">
        <v>235</v>
      </c>
      <c r="R64" s="128" t="s">
        <v>401</v>
      </c>
      <c r="S64" s="142" t="s">
        <v>321</v>
      </c>
      <c r="T64" s="237" t="s">
        <v>561</v>
      </c>
      <c r="U64" s="142" t="s">
        <v>560</v>
      </c>
      <c r="V64" s="151" t="s">
        <v>444</v>
      </c>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143"/>
      <c r="GB64" s="143"/>
      <c r="GC64" s="143"/>
      <c r="GD64" s="143"/>
      <c r="GE64" s="143"/>
      <c r="GF64" s="143"/>
      <c r="GG64" s="143"/>
      <c r="GH64" s="143"/>
      <c r="GI64" s="143"/>
      <c r="GJ64" s="143"/>
      <c r="GK64" s="143"/>
      <c r="GL64" s="143"/>
      <c r="GM64" s="143"/>
      <c r="GN64" s="143"/>
      <c r="GO64" s="143"/>
      <c r="GP64" s="143"/>
      <c r="GQ64" s="143"/>
      <c r="GR64" s="143"/>
      <c r="GS64" s="143"/>
      <c r="GT64" s="143"/>
      <c r="GU64" s="143"/>
      <c r="GV64" s="143"/>
      <c r="GW64" s="143"/>
      <c r="GX64" s="143"/>
      <c r="GY64" s="143"/>
      <c r="GZ64" s="143"/>
      <c r="HA64" s="143"/>
      <c r="HB64" s="143"/>
      <c r="HC64" s="143"/>
      <c r="HD64" s="143"/>
      <c r="HE64" s="143"/>
      <c r="HF64" s="143"/>
      <c r="HG64" s="143"/>
      <c r="HH64" s="143"/>
      <c r="HI64" s="143"/>
      <c r="HJ64" s="143"/>
      <c r="HK64" s="143"/>
      <c r="HL64" s="143"/>
      <c r="HM64" s="143"/>
      <c r="HN64" s="143"/>
      <c r="HO64" s="143"/>
      <c r="HP64" s="143"/>
      <c r="HQ64" s="143"/>
      <c r="HR64" s="143"/>
      <c r="HS64" s="143"/>
      <c r="HT64" s="143"/>
      <c r="HU64" s="143"/>
      <c r="HV64" s="143"/>
      <c r="HW64" s="143"/>
      <c r="HX64" s="143"/>
      <c r="HY64" s="143"/>
      <c r="HZ64" s="143"/>
      <c r="IA64" s="143"/>
      <c r="IB64" s="143"/>
      <c r="IC64" s="143"/>
      <c r="ID64" s="143"/>
    </row>
    <row r="65" spans="1:238" s="144" customFormat="1" ht="144" customHeight="1">
      <c r="A65" s="129">
        <f t="shared" si="0"/>
        <v>54</v>
      </c>
      <c r="B65" s="206" t="s">
        <v>234</v>
      </c>
      <c r="C65" s="191" t="s">
        <v>114</v>
      </c>
      <c r="D65" s="131" t="s">
        <v>115</v>
      </c>
      <c r="E65" s="153">
        <v>311020301</v>
      </c>
      <c r="F65" s="135" t="s">
        <v>116</v>
      </c>
      <c r="G65" s="135" t="s">
        <v>233</v>
      </c>
      <c r="H65" s="130" t="s">
        <v>104</v>
      </c>
      <c r="I65" s="136">
        <v>42000000</v>
      </c>
      <c r="J65" s="136"/>
      <c r="K65" s="227"/>
      <c r="L65" s="204">
        <v>42004</v>
      </c>
      <c r="M65" s="138">
        <v>180</v>
      </c>
      <c r="N65" s="204">
        <v>42004</v>
      </c>
      <c r="O65" s="204">
        <v>42060</v>
      </c>
      <c r="P65" s="207">
        <v>42240</v>
      </c>
      <c r="Q65" s="152" t="s">
        <v>235</v>
      </c>
      <c r="R65" s="128" t="s">
        <v>401</v>
      </c>
      <c r="S65" s="142" t="s">
        <v>321</v>
      </c>
      <c r="T65" s="237" t="s">
        <v>561</v>
      </c>
      <c r="U65" s="142" t="s">
        <v>560</v>
      </c>
      <c r="V65" s="151" t="s">
        <v>444</v>
      </c>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row>
    <row r="66" spans="1:238" s="144" customFormat="1" ht="124.5" customHeight="1">
      <c r="A66" s="129">
        <f t="shared" si="0"/>
        <v>55</v>
      </c>
      <c r="B66" s="206" t="s">
        <v>234</v>
      </c>
      <c r="C66" s="191" t="s">
        <v>114</v>
      </c>
      <c r="D66" s="131" t="s">
        <v>115</v>
      </c>
      <c r="E66" s="153">
        <v>311020301</v>
      </c>
      <c r="F66" s="135" t="s">
        <v>116</v>
      </c>
      <c r="G66" s="135" t="s">
        <v>233</v>
      </c>
      <c r="H66" s="130" t="s">
        <v>104</v>
      </c>
      <c r="I66" s="136">
        <v>42000000</v>
      </c>
      <c r="J66" s="136"/>
      <c r="K66" s="227"/>
      <c r="L66" s="204">
        <v>42004</v>
      </c>
      <c r="M66" s="138">
        <v>180</v>
      </c>
      <c r="N66" s="204">
        <v>42004</v>
      </c>
      <c r="O66" s="204">
        <v>42029</v>
      </c>
      <c r="P66" s="207">
        <v>42240</v>
      </c>
      <c r="Q66" s="152" t="s">
        <v>235</v>
      </c>
      <c r="R66" s="128" t="s">
        <v>401</v>
      </c>
      <c r="S66" s="142" t="s">
        <v>321</v>
      </c>
      <c r="T66" s="237" t="s">
        <v>561</v>
      </c>
      <c r="U66" s="142" t="s">
        <v>560</v>
      </c>
      <c r="V66" s="151" t="s">
        <v>444</v>
      </c>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3"/>
      <c r="HF66" s="143"/>
      <c r="HG66" s="143"/>
      <c r="HH66" s="143"/>
      <c r="HI66" s="143"/>
      <c r="HJ66" s="143"/>
      <c r="HK66" s="143"/>
      <c r="HL66" s="143"/>
      <c r="HM66" s="143"/>
      <c r="HN66" s="143"/>
      <c r="HO66" s="143"/>
      <c r="HP66" s="143"/>
      <c r="HQ66" s="143"/>
      <c r="HR66" s="143"/>
      <c r="HS66" s="143"/>
      <c r="HT66" s="143"/>
      <c r="HU66" s="143"/>
      <c r="HV66" s="143"/>
      <c r="HW66" s="143"/>
      <c r="HX66" s="143"/>
      <c r="HY66" s="143"/>
      <c r="HZ66" s="143"/>
      <c r="IA66" s="143"/>
      <c r="IB66" s="143"/>
      <c r="IC66" s="143"/>
      <c r="ID66" s="143"/>
    </row>
    <row r="67" spans="1:238" s="144" customFormat="1" ht="138" customHeight="1">
      <c r="A67" s="129">
        <f t="shared" si="0"/>
        <v>56</v>
      </c>
      <c r="B67" s="206" t="s">
        <v>234</v>
      </c>
      <c r="C67" s="191" t="s">
        <v>114</v>
      </c>
      <c r="D67" s="131" t="s">
        <v>115</v>
      </c>
      <c r="E67" s="153">
        <v>311020301</v>
      </c>
      <c r="F67" s="135" t="s">
        <v>116</v>
      </c>
      <c r="G67" s="135" t="s">
        <v>233</v>
      </c>
      <c r="H67" s="130" t="s">
        <v>104</v>
      </c>
      <c r="I67" s="136">
        <v>42000000</v>
      </c>
      <c r="J67" s="136"/>
      <c r="K67" s="227"/>
      <c r="L67" s="204">
        <v>42004</v>
      </c>
      <c r="M67" s="138">
        <v>180</v>
      </c>
      <c r="N67" s="204">
        <v>42004</v>
      </c>
      <c r="O67" s="204">
        <v>42060</v>
      </c>
      <c r="P67" s="207">
        <v>42240</v>
      </c>
      <c r="Q67" s="152" t="s">
        <v>235</v>
      </c>
      <c r="R67" s="128" t="s">
        <v>401</v>
      </c>
      <c r="S67" s="142" t="s">
        <v>321</v>
      </c>
      <c r="T67" s="237" t="s">
        <v>561</v>
      </c>
      <c r="U67" s="142" t="s">
        <v>560</v>
      </c>
      <c r="V67" s="151" t="s">
        <v>444</v>
      </c>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143"/>
      <c r="FS67" s="143"/>
      <c r="FT67" s="143"/>
      <c r="FU67" s="143"/>
      <c r="FV67" s="143"/>
      <c r="FW67" s="143"/>
      <c r="FX67" s="143"/>
      <c r="FY67" s="143"/>
      <c r="FZ67" s="143"/>
      <c r="GA67" s="143"/>
      <c r="GB67" s="143"/>
      <c r="GC67" s="143"/>
      <c r="GD67" s="143"/>
      <c r="GE67" s="143"/>
      <c r="GF67" s="143"/>
      <c r="GG67" s="143"/>
      <c r="GH67" s="143"/>
      <c r="GI67" s="143"/>
      <c r="GJ67" s="143"/>
      <c r="GK67" s="143"/>
      <c r="GL67" s="143"/>
      <c r="GM67" s="143"/>
      <c r="GN67" s="143"/>
      <c r="GO67" s="143"/>
      <c r="GP67" s="143"/>
      <c r="GQ67" s="143"/>
      <c r="GR67" s="143"/>
      <c r="GS67" s="143"/>
      <c r="GT67" s="143"/>
      <c r="GU67" s="143"/>
      <c r="GV67" s="143"/>
      <c r="GW67" s="143"/>
      <c r="GX67" s="143"/>
      <c r="GY67" s="143"/>
      <c r="GZ67" s="143"/>
      <c r="HA67" s="143"/>
      <c r="HB67" s="143"/>
      <c r="HC67" s="143"/>
      <c r="HD67" s="143"/>
      <c r="HE67" s="143"/>
      <c r="HF67" s="143"/>
      <c r="HG67" s="143"/>
      <c r="HH67" s="143"/>
      <c r="HI67" s="143"/>
      <c r="HJ67" s="143"/>
      <c r="HK67" s="143"/>
      <c r="HL67" s="143"/>
      <c r="HM67" s="143"/>
      <c r="HN67" s="143"/>
      <c r="HO67" s="143"/>
      <c r="HP67" s="143"/>
      <c r="HQ67" s="143"/>
      <c r="HR67" s="143"/>
      <c r="HS67" s="143"/>
      <c r="HT67" s="143"/>
      <c r="HU67" s="143"/>
      <c r="HV67" s="143"/>
      <c r="HW67" s="143"/>
      <c r="HX67" s="143"/>
      <c r="HY67" s="143"/>
      <c r="HZ67" s="143"/>
      <c r="IA67" s="143"/>
      <c r="IB67" s="143"/>
      <c r="IC67" s="143"/>
      <c r="ID67" s="143"/>
    </row>
    <row r="68" spans="1:238" s="144" customFormat="1" ht="135" customHeight="1">
      <c r="A68" s="129">
        <f t="shared" si="0"/>
        <v>57</v>
      </c>
      <c r="B68" s="206" t="s">
        <v>234</v>
      </c>
      <c r="C68" s="191" t="s">
        <v>114</v>
      </c>
      <c r="D68" s="131" t="s">
        <v>115</v>
      </c>
      <c r="E68" s="153">
        <v>311020301</v>
      </c>
      <c r="F68" s="135" t="s">
        <v>116</v>
      </c>
      <c r="G68" s="135" t="s">
        <v>233</v>
      </c>
      <c r="H68" s="130" t="s">
        <v>104</v>
      </c>
      <c r="I68" s="136">
        <v>42000000</v>
      </c>
      <c r="J68" s="199"/>
      <c r="K68" s="227"/>
      <c r="L68" s="204">
        <v>42004</v>
      </c>
      <c r="M68" s="138">
        <v>180</v>
      </c>
      <c r="N68" s="204">
        <v>42004</v>
      </c>
      <c r="O68" s="204">
        <v>42060</v>
      </c>
      <c r="P68" s="207">
        <v>42240</v>
      </c>
      <c r="Q68" s="152" t="s">
        <v>235</v>
      </c>
      <c r="R68" s="128" t="s">
        <v>401</v>
      </c>
      <c r="S68" s="142" t="s">
        <v>321</v>
      </c>
      <c r="T68" s="237" t="s">
        <v>561</v>
      </c>
      <c r="U68" s="142" t="s">
        <v>560</v>
      </c>
      <c r="V68" s="151" t="s">
        <v>444</v>
      </c>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143"/>
      <c r="FS68" s="143"/>
      <c r="FT68" s="143"/>
      <c r="FU68" s="143"/>
      <c r="FV68" s="143"/>
      <c r="FW68" s="143"/>
      <c r="FX68" s="143"/>
      <c r="FY68" s="143"/>
      <c r="FZ68" s="143"/>
      <c r="GA68" s="143"/>
      <c r="GB68" s="143"/>
      <c r="GC68" s="143"/>
      <c r="GD68" s="143"/>
      <c r="GE68" s="143"/>
      <c r="GF68" s="143"/>
      <c r="GG68" s="143"/>
      <c r="GH68" s="143"/>
      <c r="GI68" s="143"/>
      <c r="GJ68" s="143"/>
      <c r="GK68" s="143"/>
      <c r="GL68" s="143"/>
      <c r="GM68" s="143"/>
      <c r="GN68" s="143"/>
      <c r="GO68" s="143"/>
      <c r="GP68" s="143"/>
      <c r="GQ68" s="143"/>
      <c r="GR68" s="143"/>
      <c r="GS68" s="143"/>
      <c r="GT68" s="143"/>
      <c r="GU68" s="143"/>
      <c r="GV68" s="143"/>
      <c r="GW68" s="143"/>
      <c r="GX68" s="143"/>
      <c r="GY68" s="143"/>
      <c r="GZ68" s="143"/>
      <c r="HA68" s="143"/>
      <c r="HB68" s="143"/>
      <c r="HC68" s="143"/>
      <c r="HD68" s="143"/>
      <c r="HE68" s="143"/>
      <c r="HF68" s="143"/>
      <c r="HG68" s="143"/>
      <c r="HH68" s="143"/>
      <c r="HI68" s="143"/>
      <c r="HJ68" s="143"/>
      <c r="HK68" s="143"/>
      <c r="HL68" s="143"/>
      <c r="HM68" s="143"/>
      <c r="HN68" s="143"/>
      <c r="HO68" s="143"/>
      <c r="HP68" s="143"/>
      <c r="HQ68" s="143"/>
      <c r="HR68" s="143"/>
      <c r="HS68" s="143"/>
      <c r="HT68" s="143"/>
      <c r="HU68" s="143"/>
      <c r="HV68" s="143"/>
      <c r="HW68" s="143"/>
      <c r="HX68" s="143"/>
      <c r="HY68" s="143"/>
      <c r="HZ68" s="143"/>
      <c r="IA68" s="143"/>
      <c r="IB68" s="143"/>
      <c r="IC68" s="143"/>
      <c r="ID68" s="143"/>
    </row>
    <row r="69" spans="1:238" s="144" customFormat="1" ht="140.25" customHeight="1">
      <c r="A69" s="129">
        <f t="shared" si="0"/>
        <v>58</v>
      </c>
      <c r="B69" s="206" t="s">
        <v>234</v>
      </c>
      <c r="C69" s="191" t="s">
        <v>114</v>
      </c>
      <c r="D69" s="131" t="s">
        <v>115</v>
      </c>
      <c r="E69" s="153">
        <v>311020301</v>
      </c>
      <c r="F69" s="135" t="s">
        <v>116</v>
      </c>
      <c r="G69" s="135" t="s">
        <v>233</v>
      </c>
      <c r="H69" s="130" t="s">
        <v>104</v>
      </c>
      <c r="I69" s="136">
        <v>42000000</v>
      </c>
      <c r="J69" s="199"/>
      <c r="K69" s="227"/>
      <c r="L69" s="204">
        <v>42004</v>
      </c>
      <c r="M69" s="138">
        <v>180</v>
      </c>
      <c r="N69" s="204">
        <v>42004</v>
      </c>
      <c r="O69" s="204">
        <v>42025</v>
      </c>
      <c r="P69" s="207">
        <v>42205</v>
      </c>
      <c r="Q69" s="152" t="s">
        <v>235</v>
      </c>
      <c r="R69" s="128" t="s">
        <v>401</v>
      </c>
      <c r="S69" s="142" t="s">
        <v>321</v>
      </c>
      <c r="T69" s="237" t="s">
        <v>561</v>
      </c>
      <c r="U69" s="142" t="s">
        <v>364</v>
      </c>
      <c r="V69" s="151" t="s">
        <v>444</v>
      </c>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143"/>
      <c r="FS69" s="143"/>
      <c r="FT69" s="143"/>
      <c r="FU69" s="143"/>
      <c r="FV69" s="143"/>
      <c r="FW69" s="143"/>
      <c r="FX69" s="143"/>
      <c r="FY69" s="143"/>
      <c r="FZ69" s="143"/>
      <c r="GA69" s="143"/>
      <c r="GB69" s="143"/>
      <c r="GC69" s="143"/>
      <c r="GD69" s="143"/>
      <c r="GE69" s="143"/>
      <c r="GF69" s="143"/>
      <c r="GG69" s="143"/>
      <c r="GH69" s="143"/>
      <c r="GI69" s="143"/>
      <c r="GJ69" s="143"/>
      <c r="GK69" s="143"/>
      <c r="GL69" s="143"/>
      <c r="GM69" s="143"/>
      <c r="GN69" s="143"/>
      <c r="GO69" s="143"/>
      <c r="GP69" s="143"/>
      <c r="GQ69" s="143"/>
      <c r="GR69" s="143"/>
      <c r="GS69" s="143"/>
      <c r="GT69" s="143"/>
      <c r="GU69" s="143"/>
      <c r="GV69" s="143"/>
      <c r="GW69" s="143"/>
      <c r="GX69" s="143"/>
      <c r="GY69" s="143"/>
      <c r="GZ69" s="143"/>
      <c r="HA69" s="143"/>
      <c r="HB69" s="143"/>
      <c r="HC69" s="143"/>
      <c r="HD69" s="143"/>
      <c r="HE69" s="143"/>
      <c r="HF69" s="143"/>
      <c r="HG69" s="143"/>
      <c r="HH69" s="143"/>
      <c r="HI69" s="143"/>
      <c r="HJ69" s="143"/>
      <c r="HK69" s="143"/>
      <c r="HL69" s="143"/>
      <c r="HM69" s="143"/>
      <c r="HN69" s="143"/>
      <c r="HO69" s="143"/>
      <c r="HP69" s="143"/>
      <c r="HQ69" s="143"/>
      <c r="HR69" s="143"/>
      <c r="HS69" s="143"/>
      <c r="HT69" s="143"/>
      <c r="HU69" s="143"/>
      <c r="HV69" s="143"/>
      <c r="HW69" s="143"/>
      <c r="HX69" s="143"/>
      <c r="HY69" s="143"/>
      <c r="HZ69" s="143"/>
      <c r="IA69" s="143"/>
      <c r="IB69" s="143"/>
      <c r="IC69" s="143"/>
      <c r="ID69" s="143"/>
    </row>
    <row r="70" spans="1:238" s="144" customFormat="1" ht="139.5" customHeight="1">
      <c r="A70" s="129">
        <f t="shared" si="0"/>
        <v>59</v>
      </c>
      <c r="B70" s="206" t="s">
        <v>234</v>
      </c>
      <c r="C70" s="191" t="s">
        <v>114</v>
      </c>
      <c r="D70" s="131" t="s">
        <v>115</v>
      </c>
      <c r="E70" s="153">
        <v>311020301</v>
      </c>
      <c r="F70" s="135" t="s">
        <v>116</v>
      </c>
      <c r="G70" s="135" t="s">
        <v>233</v>
      </c>
      <c r="H70" s="130" t="s">
        <v>104</v>
      </c>
      <c r="I70" s="136">
        <v>42000000</v>
      </c>
      <c r="J70" s="199"/>
      <c r="K70" s="227"/>
      <c r="L70" s="204">
        <v>42004</v>
      </c>
      <c r="M70" s="138">
        <v>180</v>
      </c>
      <c r="N70" s="204">
        <v>42004</v>
      </c>
      <c r="O70" s="204">
        <v>42025</v>
      </c>
      <c r="P70" s="207">
        <v>42205</v>
      </c>
      <c r="Q70" s="152" t="s">
        <v>235</v>
      </c>
      <c r="R70" s="128" t="s">
        <v>401</v>
      </c>
      <c r="S70" s="142" t="s">
        <v>321</v>
      </c>
      <c r="T70" s="237" t="s">
        <v>561</v>
      </c>
      <c r="U70" s="142" t="s">
        <v>364</v>
      </c>
      <c r="V70" s="151" t="s">
        <v>444</v>
      </c>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143"/>
      <c r="FS70" s="143"/>
      <c r="FT70" s="143"/>
      <c r="FU70" s="143"/>
      <c r="FV70" s="143"/>
      <c r="FW70" s="143"/>
      <c r="FX70" s="143"/>
      <c r="FY70" s="143"/>
      <c r="FZ70" s="143"/>
      <c r="GA70" s="143"/>
      <c r="GB70" s="143"/>
      <c r="GC70" s="143"/>
      <c r="GD70" s="143"/>
      <c r="GE70" s="143"/>
      <c r="GF70" s="143"/>
      <c r="GG70" s="143"/>
      <c r="GH70" s="143"/>
      <c r="GI70" s="143"/>
      <c r="GJ70" s="143"/>
      <c r="GK70" s="143"/>
      <c r="GL70" s="143"/>
      <c r="GM70" s="143"/>
      <c r="GN70" s="143"/>
      <c r="GO70" s="143"/>
      <c r="GP70" s="143"/>
      <c r="GQ70" s="143"/>
      <c r="GR70" s="143"/>
      <c r="GS70" s="143"/>
      <c r="GT70" s="143"/>
      <c r="GU70" s="143"/>
      <c r="GV70" s="143"/>
      <c r="GW70" s="143"/>
      <c r="GX70" s="143"/>
      <c r="GY70" s="143"/>
      <c r="GZ70" s="143"/>
      <c r="HA70" s="143"/>
      <c r="HB70" s="143"/>
      <c r="HC70" s="143"/>
      <c r="HD70" s="143"/>
      <c r="HE70" s="143"/>
      <c r="HF70" s="143"/>
      <c r="HG70" s="143"/>
      <c r="HH70" s="143"/>
      <c r="HI70" s="143"/>
      <c r="HJ70" s="143"/>
      <c r="HK70" s="143"/>
      <c r="HL70" s="143"/>
      <c r="HM70" s="143"/>
      <c r="HN70" s="143"/>
      <c r="HO70" s="143"/>
      <c r="HP70" s="143"/>
      <c r="HQ70" s="143"/>
      <c r="HR70" s="143"/>
      <c r="HS70" s="143"/>
      <c r="HT70" s="143"/>
      <c r="HU70" s="143"/>
      <c r="HV70" s="143"/>
      <c r="HW70" s="143"/>
      <c r="HX70" s="143"/>
      <c r="HY70" s="143"/>
      <c r="HZ70" s="143"/>
      <c r="IA70" s="143"/>
      <c r="IB70" s="143"/>
      <c r="IC70" s="143"/>
      <c r="ID70" s="143"/>
    </row>
    <row r="71" spans="1:238" s="144" customFormat="1" ht="135" customHeight="1">
      <c r="A71" s="129">
        <f t="shared" si="0"/>
        <v>60</v>
      </c>
      <c r="B71" s="206" t="s">
        <v>234</v>
      </c>
      <c r="C71" s="191" t="s">
        <v>114</v>
      </c>
      <c r="D71" s="131" t="s">
        <v>115</v>
      </c>
      <c r="E71" s="153">
        <v>311020301</v>
      </c>
      <c r="F71" s="135" t="s">
        <v>116</v>
      </c>
      <c r="G71" s="135" t="s">
        <v>233</v>
      </c>
      <c r="H71" s="130" t="s">
        <v>104</v>
      </c>
      <c r="I71" s="136">
        <v>42000000</v>
      </c>
      <c r="J71" s="199"/>
      <c r="K71" s="227"/>
      <c r="L71" s="204">
        <v>42004</v>
      </c>
      <c r="M71" s="138">
        <v>180</v>
      </c>
      <c r="N71" s="204">
        <v>42004</v>
      </c>
      <c r="O71" s="204">
        <v>42025</v>
      </c>
      <c r="P71" s="207">
        <v>42205</v>
      </c>
      <c r="Q71" s="152" t="s">
        <v>235</v>
      </c>
      <c r="R71" s="128" t="s">
        <v>401</v>
      </c>
      <c r="S71" s="142" t="s">
        <v>321</v>
      </c>
      <c r="T71" s="237" t="s">
        <v>561</v>
      </c>
      <c r="U71" s="142" t="s">
        <v>364</v>
      </c>
      <c r="V71" s="151" t="s">
        <v>444</v>
      </c>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143"/>
      <c r="FS71" s="143"/>
      <c r="FT71" s="143"/>
      <c r="FU71" s="143"/>
      <c r="FV71" s="143"/>
      <c r="FW71" s="143"/>
      <c r="FX71" s="143"/>
      <c r="FY71" s="143"/>
      <c r="FZ71" s="143"/>
      <c r="GA71" s="143"/>
      <c r="GB71" s="143"/>
      <c r="GC71" s="143"/>
      <c r="GD71" s="143"/>
      <c r="GE71" s="143"/>
      <c r="GF71" s="143"/>
      <c r="GG71" s="143"/>
      <c r="GH71" s="143"/>
      <c r="GI71" s="143"/>
      <c r="GJ71" s="143"/>
      <c r="GK71" s="143"/>
      <c r="GL71" s="143"/>
      <c r="GM71" s="143"/>
      <c r="GN71" s="143"/>
      <c r="GO71" s="143"/>
      <c r="GP71" s="143"/>
      <c r="GQ71" s="143"/>
      <c r="GR71" s="143"/>
      <c r="GS71" s="143"/>
      <c r="GT71" s="143"/>
      <c r="GU71" s="143"/>
      <c r="GV71" s="143"/>
      <c r="GW71" s="143"/>
      <c r="GX71" s="143"/>
      <c r="GY71" s="143"/>
      <c r="GZ71" s="143"/>
      <c r="HA71" s="143"/>
      <c r="HB71" s="143"/>
      <c r="HC71" s="143"/>
      <c r="HD71" s="143"/>
      <c r="HE71" s="143"/>
      <c r="HF71" s="143"/>
      <c r="HG71" s="143"/>
      <c r="HH71" s="143"/>
      <c r="HI71" s="143"/>
      <c r="HJ71" s="143"/>
      <c r="HK71" s="143"/>
      <c r="HL71" s="143"/>
      <c r="HM71" s="143"/>
      <c r="HN71" s="143"/>
      <c r="HO71" s="143"/>
      <c r="HP71" s="143"/>
      <c r="HQ71" s="143"/>
      <c r="HR71" s="143"/>
      <c r="HS71" s="143"/>
      <c r="HT71" s="143"/>
      <c r="HU71" s="143"/>
      <c r="HV71" s="143"/>
      <c r="HW71" s="143"/>
      <c r="HX71" s="143"/>
      <c r="HY71" s="143"/>
      <c r="HZ71" s="143"/>
      <c r="IA71" s="143"/>
      <c r="IB71" s="143"/>
      <c r="IC71" s="143"/>
      <c r="ID71" s="143"/>
    </row>
    <row r="72" spans="1:238" s="144" customFormat="1" ht="136.5" customHeight="1">
      <c r="A72" s="129">
        <f t="shared" si="0"/>
        <v>61</v>
      </c>
      <c r="B72" s="206" t="s">
        <v>234</v>
      </c>
      <c r="C72" s="191" t="s">
        <v>114</v>
      </c>
      <c r="D72" s="131" t="s">
        <v>115</v>
      </c>
      <c r="E72" s="153">
        <v>311020301</v>
      </c>
      <c r="F72" s="135" t="s">
        <v>116</v>
      </c>
      <c r="G72" s="135" t="s">
        <v>233</v>
      </c>
      <c r="H72" s="130" t="s">
        <v>104</v>
      </c>
      <c r="I72" s="136">
        <v>42000000</v>
      </c>
      <c r="J72" s="199"/>
      <c r="K72" s="227"/>
      <c r="L72" s="204">
        <v>42004</v>
      </c>
      <c r="M72" s="138">
        <v>180</v>
      </c>
      <c r="N72" s="204">
        <v>42004</v>
      </c>
      <c r="O72" s="204">
        <v>42025</v>
      </c>
      <c r="P72" s="207">
        <v>42205</v>
      </c>
      <c r="Q72" s="152" t="s">
        <v>235</v>
      </c>
      <c r="R72" s="128" t="s">
        <v>401</v>
      </c>
      <c r="S72" s="142" t="s">
        <v>321</v>
      </c>
      <c r="T72" s="237" t="s">
        <v>561</v>
      </c>
      <c r="U72" s="142" t="s">
        <v>364</v>
      </c>
      <c r="V72" s="151" t="s">
        <v>444</v>
      </c>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3"/>
      <c r="HX72" s="143"/>
      <c r="HY72" s="143"/>
      <c r="HZ72" s="143"/>
      <c r="IA72" s="143"/>
      <c r="IB72" s="143"/>
      <c r="IC72" s="143"/>
      <c r="ID72" s="143"/>
    </row>
    <row r="73" spans="1:238" s="144" customFormat="1" ht="144" customHeight="1">
      <c r="A73" s="129">
        <f t="shared" si="0"/>
        <v>62</v>
      </c>
      <c r="B73" s="206" t="s">
        <v>234</v>
      </c>
      <c r="C73" s="191" t="s">
        <v>114</v>
      </c>
      <c r="D73" s="131" t="s">
        <v>115</v>
      </c>
      <c r="E73" s="153">
        <v>311020301</v>
      </c>
      <c r="F73" s="135" t="s">
        <v>116</v>
      </c>
      <c r="G73" s="135" t="s">
        <v>233</v>
      </c>
      <c r="H73" s="130" t="s">
        <v>104</v>
      </c>
      <c r="I73" s="136">
        <v>42000000</v>
      </c>
      <c r="J73" s="199"/>
      <c r="K73" s="227"/>
      <c r="L73" s="204">
        <v>42004</v>
      </c>
      <c r="M73" s="138">
        <v>180</v>
      </c>
      <c r="N73" s="204">
        <v>42004</v>
      </c>
      <c r="O73" s="204">
        <v>42025</v>
      </c>
      <c r="P73" s="207">
        <v>42205</v>
      </c>
      <c r="Q73" s="152" t="s">
        <v>235</v>
      </c>
      <c r="R73" s="128" t="s">
        <v>401</v>
      </c>
      <c r="S73" s="142" t="s">
        <v>321</v>
      </c>
      <c r="T73" s="237" t="s">
        <v>561</v>
      </c>
      <c r="U73" s="142" t="s">
        <v>364</v>
      </c>
      <c r="V73" s="151" t="s">
        <v>444</v>
      </c>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row>
    <row r="74" spans="1:238" s="144" customFormat="1" ht="141" customHeight="1">
      <c r="A74" s="129">
        <f t="shared" si="0"/>
        <v>63</v>
      </c>
      <c r="B74" s="206" t="s">
        <v>234</v>
      </c>
      <c r="C74" s="191" t="s">
        <v>114</v>
      </c>
      <c r="D74" s="131" t="s">
        <v>115</v>
      </c>
      <c r="E74" s="153">
        <v>311020301</v>
      </c>
      <c r="F74" s="135" t="s">
        <v>116</v>
      </c>
      <c r="G74" s="135" t="s">
        <v>233</v>
      </c>
      <c r="H74" s="130" t="s">
        <v>104</v>
      </c>
      <c r="I74" s="136">
        <v>42000000</v>
      </c>
      <c r="J74" s="199"/>
      <c r="K74" s="227"/>
      <c r="L74" s="204">
        <v>42004</v>
      </c>
      <c r="M74" s="138">
        <v>180</v>
      </c>
      <c r="N74" s="204">
        <v>42004</v>
      </c>
      <c r="O74" s="204">
        <v>42025</v>
      </c>
      <c r="P74" s="207">
        <v>42205</v>
      </c>
      <c r="Q74" s="152" t="s">
        <v>235</v>
      </c>
      <c r="R74" s="128" t="s">
        <v>401</v>
      </c>
      <c r="S74" s="142" t="s">
        <v>321</v>
      </c>
      <c r="T74" s="237" t="s">
        <v>561</v>
      </c>
      <c r="U74" s="142" t="s">
        <v>364</v>
      </c>
      <c r="V74" s="151" t="s">
        <v>444</v>
      </c>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row>
    <row r="75" spans="1:238" s="144" customFormat="1" ht="136.5" customHeight="1">
      <c r="A75" s="129">
        <f t="shared" si="0"/>
        <v>64</v>
      </c>
      <c r="B75" s="206" t="s">
        <v>234</v>
      </c>
      <c r="C75" s="191" t="s">
        <v>114</v>
      </c>
      <c r="D75" s="131" t="s">
        <v>115</v>
      </c>
      <c r="E75" s="153">
        <v>311020301</v>
      </c>
      <c r="F75" s="135" t="s">
        <v>116</v>
      </c>
      <c r="G75" s="135" t="s">
        <v>233</v>
      </c>
      <c r="H75" s="130" t="s">
        <v>104</v>
      </c>
      <c r="I75" s="136">
        <v>42000000</v>
      </c>
      <c r="J75" s="199"/>
      <c r="K75" s="227"/>
      <c r="L75" s="204">
        <v>42004</v>
      </c>
      <c r="M75" s="138">
        <v>180</v>
      </c>
      <c r="N75" s="204">
        <v>42004</v>
      </c>
      <c r="O75" s="204">
        <v>42025</v>
      </c>
      <c r="P75" s="207">
        <v>42205</v>
      </c>
      <c r="Q75" s="152" t="s">
        <v>235</v>
      </c>
      <c r="R75" s="128" t="s">
        <v>401</v>
      </c>
      <c r="S75" s="142" t="s">
        <v>321</v>
      </c>
      <c r="T75" s="237" t="s">
        <v>561</v>
      </c>
      <c r="U75" s="142" t="s">
        <v>364</v>
      </c>
      <c r="V75" s="151" t="s">
        <v>444</v>
      </c>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143"/>
      <c r="FS75" s="143"/>
      <c r="FT75" s="143"/>
      <c r="FU75" s="143"/>
      <c r="FV75" s="143"/>
      <c r="FW75" s="143"/>
      <c r="FX75" s="143"/>
      <c r="FY75" s="143"/>
      <c r="FZ75" s="143"/>
      <c r="GA75" s="143"/>
      <c r="GB75" s="143"/>
      <c r="GC75" s="143"/>
      <c r="GD75" s="143"/>
      <c r="GE75" s="143"/>
      <c r="GF75" s="143"/>
      <c r="GG75" s="143"/>
      <c r="GH75" s="143"/>
      <c r="GI75" s="143"/>
      <c r="GJ75" s="143"/>
      <c r="GK75" s="143"/>
      <c r="GL75" s="143"/>
      <c r="GM75" s="143"/>
      <c r="GN75" s="143"/>
      <c r="GO75" s="143"/>
      <c r="GP75" s="143"/>
      <c r="GQ75" s="143"/>
      <c r="GR75" s="143"/>
      <c r="GS75" s="143"/>
      <c r="GT75" s="143"/>
      <c r="GU75" s="143"/>
      <c r="GV75" s="143"/>
      <c r="GW75" s="143"/>
      <c r="GX75" s="143"/>
      <c r="GY75" s="143"/>
      <c r="GZ75" s="143"/>
      <c r="HA75" s="143"/>
      <c r="HB75" s="143"/>
      <c r="HC75" s="143"/>
      <c r="HD75" s="143"/>
      <c r="HE75" s="143"/>
      <c r="HF75" s="143"/>
      <c r="HG75" s="143"/>
      <c r="HH75" s="143"/>
      <c r="HI75" s="143"/>
      <c r="HJ75" s="143"/>
      <c r="HK75" s="143"/>
      <c r="HL75" s="143"/>
      <c r="HM75" s="143"/>
      <c r="HN75" s="143"/>
      <c r="HO75" s="143"/>
      <c r="HP75" s="143"/>
      <c r="HQ75" s="143"/>
      <c r="HR75" s="143"/>
      <c r="HS75" s="143"/>
      <c r="HT75" s="143"/>
      <c r="HU75" s="143"/>
      <c r="HV75" s="143"/>
      <c r="HW75" s="143"/>
      <c r="HX75" s="143"/>
      <c r="HY75" s="143"/>
      <c r="HZ75" s="143"/>
      <c r="IA75" s="143"/>
      <c r="IB75" s="143"/>
      <c r="IC75" s="143"/>
      <c r="ID75" s="143"/>
    </row>
    <row r="76" spans="1:238" s="144" customFormat="1" ht="141" customHeight="1">
      <c r="A76" s="129">
        <f t="shared" si="0"/>
        <v>65</v>
      </c>
      <c r="B76" s="206" t="s">
        <v>234</v>
      </c>
      <c r="C76" s="191" t="s">
        <v>114</v>
      </c>
      <c r="D76" s="131" t="s">
        <v>115</v>
      </c>
      <c r="E76" s="153">
        <v>311020301</v>
      </c>
      <c r="F76" s="135" t="s">
        <v>116</v>
      </c>
      <c r="G76" s="135" t="s">
        <v>233</v>
      </c>
      <c r="H76" s="130" t="s">
        <v>104</v>
      </c>
      <c r="I76" s="136">
        <v>42000000</v>
      </c>
      <c r="J76" s="199"/>
      <c r="K76" s="227"/>
      <c r="L76" s="204">
        <v>42004</v>
      </c>
      <c r="M76" s="138">
        <v>180</v>
      </c>
      <c r="N76" s="204">
        <v>42004</v>
      </c>
      <c r="O76" s="204">
        <v>42025</v>
      </c>
      <c r="P76" s="207">
        <v>42205</v>
      </c>
      <c r="Q76" s="152" t="s">
        <v>235</v>
      </c>
      <c r="R76" s="128" t="s">
        <v>401</v>
      </c>
      <c r="S76" s="142" t="s">
        <v>321</v>
      </c>
      <c r="T76" s="237" t="s">
        <v>561</v>
      </c>
      <c r="U76" s="142" t="s">
        <v>364</v>
      </c>
      <c r="V76" s="151" t="s">
        <v>444</v>
      </c>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143"/>
      <c r="FS76" s="143"/>
      <c r="FT76" s="143"/>
      <c r="FU76" s="143"/>
      <c r="FV76" s="143"/>
      <c r="FW76" s="143"/>
      <c r="FX76" s="143"/>
      <c r="FY76" s="143"/>
      <c r="FZ76" s="143"/>
      <c r="GA76" s="143"/>
      <c r="GB76" s="143"/>
      <c r="GC76" s="143"/>
      <c r="GD76" s="143"/>
      <c r="GE76" s="143"/>
      <c r="GF76" s="143"/>
      <c r="GG76" s="143"/>
      <c r="GH76" s="143"/>
      <c r="GI76" s="143"/>
      <c r="GJ76" s="143"/>
      <c r="GK76" s="143"/>
      <c r="GL76" s="143"/>
      <c r="GM76" s="143"/>
      <c r="GN76" s="143"/>
      <c r="GO76" s="143"/>
      <c r="GP76" s="143"/>
      <c r="GQ76" s="143"/>
      <c r="GR76" s="143"/>
      <c r="GS76" s="143"/>
      <c r="GT76" s="143"/>
      <c r="GU76" s="143"/>
      <c r="GV76" s="143"/>
      <c r="GW76" s="143"/>
      <c r="GX76" s="143"/>
      <c r="GY76" s="143"/>
      <c r="GZ76" s="143"/>
      <c r="HA76" s="143"/>
      <c r="HB76" s="143"/>
      <c r="HC76" s="143"/>
      <c r="HD76" s="143"/>
      <c r="HE76" s="143"/>
      <c r="HF76" s="143"/>
      <c r="HG76" s="143"/>
      <c r="HH76" s="143"/>
      <c r="HI76" s="143"/>
      <c r="HJ76" s="143"/>
      <c r="HK76" s="143"/>
      <c r="HL76" s="143"/>
      <c r="HM76" s="143"/>
      <c r="HN76" s="143"/>
      <c r="HO76" s="143"/>
      <c r="HP76" s="143"/>
      <c r="HQ76" s="143"/>
      <c r="HR76" s="143"/>
      <c r="HS76" s="143"/>
      <c r="HT76" s="143"/>
      <c r="HU76" s="143"/>
      <c r="HV76" s="143"/>
      <c r="HW76" s="143"/>
      <c r="HX76" s="143"/>
      <c r="HY76" s="143"/>
      <c r="HZ76" s="143"/>
      <c r="IA76" s="143"/>
      <c r="IB76" s="143"/>
      <c r="IC76" s="143"/>
      <c r="ID76" s="143"/>
    </row>
    <row r="77" spans="1:238" s="144" customFormat="1" ht="139.5" customHeight="1">
      <c r="A77" s="129">
        <f t="shared" si="0"/>
        <v>66</v>
      </c>
      <c r="B77" s="206" t="s">
        <v>234</v>
      </c>
      <c r="C77" s="191" t="s">
        <v>114</v>
      </c>
      <c r="D77" s="131" t="s">
        <v>115</v>
      </c>
      <c r="E77" s="153">
        <v>311020301</v>
      </c>
      <c r="F77" s="135" t="s">
        <v>116</v>
      </c>
      <c r="G77" s="135" t="s">
        <v>233</v>
      </c>
      <c r="H77" s="130" t="s">
        <v>104</v>
      </c>
      <c r="I77" s="136">
        <v>42000000</v>
      </c>
      <c r="J77" s="199"/>
      <c r="K77" s="227"/>
      <c r="L77" s="204">
        <v>42004</v>
      </c>
      <c r="M77" s="138">
        <v>180</v>
      </c>
      <c r="N77" s="204">
        <v>42004</v>
      </c>
      <c r="O77" s="204">
        <v>42025</v>
      </c>
      <c r="P77" s="207">
        <v>42205</v>
      </c>
      <c r="Q77" s="152" t="s">
        <v>235</v>
      </c>
      <c r="R77" s="128" t="s">
        <v>401</v>
      </c>
      <c r="S77" s="142" t="s">
        <v>321</v>
      </c>
      <c r="T77" s="237" t="s">
        <v>561</v>
      </c>
      <c r="U77" s="142" t="s">
        <v>364</v>
      </c>
      <c r="V77" s="151" t="s">
        <v>444</v>
      </c>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143"/>
      <c r="FS77" s="143"/>
      <c r="FT77" s="143"/>
      <c r="FU77" s="143"/>
      <c r="FV77" s="143"/>
      <c r="FW77" s="143"/>
      <c r="FX77" s="143"/>
      <c r="FY77" s="143"/>
      <c r="FZ77" s="143"/>
      <c r="GA77" s="143"/>
      <c r="GB77" s="143"/>
      <c r="GC77" s="143"/>
      <c r="GD77" s="143"/>
      <c r="GE77" s="143"/>
      <c r="GF77" s="143"/>
      <c r="GG77" s="143"/>
      <c r="GH77" s="143"/>
      <c r="GI77" s="143"/>
      <c r="GJ77" s="143"/>
      <c r="GK77" s="143"/>
      <c r="GL77" s="143"/>
      <c r="GM77" s="143"/>
      <c r="GN77" s="143"/>
      <c r="GO77" s="143"/>
      <c r="GP77" s="143"/>
      <c r="GQ77" s="143"/>
      <c r="GR77" s="143"/>
      <c r="GS77" s="143"/>
      <c r="GT77" s="143"/>
      <c r="GU77" s="143"/>
      <c r="GV77" s="143"/>
      <c r="GW77" s="143"/>
      <c r="GX77" s="143"/>
      <c r="GY77" s="143"/>
      <c r="GZ77" s="143"/>
      <c r="HA77" s="143"/>
      <c r="HB77" s="143"/>
      <c r="HC77" s="143"/>
      <c r="HD77" s="143"/>
      <c r="HE77" s="143"/>
      <c r="HF77" s="143"/>
      <c r="HG77" s="143"/>
      <c r="HH77" s="143"/>
      <c r="HI77" s="143"/>
      <c r="HJ77" s="143"/>
      <c r="HK77" s="143"/>
      <c r="HL77" s="143"/>
      <c r="HM77" s="143"/>
      <c r="HN77" s="143"/>
      <c r="HO77" s="143"/>
      <c r="HP77" s="143"/>
      <c r="HQ77" s="143"/>
      <c r="HR77" s="143"/>
      <c r="HS77" s="143"/>
      <c r="HT77" s="143"/>
      <c r="HU77" s="143"/>
      <c r="HV77" s="143"/>
      <c r="HW77" s="143"/>
      <c r="HX77" s="143"/>
      <c r="HY77" s="143"/>
      <c r="HZ77" s="143"/>
      <c r="IA77" s="143"/>
      <c r="IB77" s="143"/>
      <c r="IC77" s="143"/>
      <c r="ID77" s="143"/>
    </row>
    <row r="78" spans="1:238" s="144" customFormat="1" ht="199.5" customHeight="1">
      <c r="A78" s="129">
        <f aca="true" t="shared" si="1" ref="A78:A129">A77+1</f>
        <v>67</v>
      </c>
      <c r="B78" s="206" t="s">
        <v>236</v>
      </c>
      <c r="C78" s="208" t="s">
        <v>114</v>
      </c>
      <c r="D78" s="209" t="s">
        <v>115</v>
      </c>
      <c r="E78" s="153">
        <v>311020301</v>
      </c>
      <c r="F78" s="135" t="s">
        <v>116</v>
      </c>
      <c r="G78" s="135" t="s">
        <v>233</v>
      </c>
      <c r="H78" s="159" t="s">
        <v>104</v>
      </c>
      <c r="I78" s="150">
        <v>48300000</v>
      </c>
      <c r="J78" s="150">
        <v>48300000</v>
      </c>
      <c r="K78" s="227">
        <f>I78-J78</f>
        <v>0</v>
      </c>
      <c r="L78" s="204">
        <v>41999</v>
      </c>
      <c r="M78" s="138">
        <v>180</v>
      </c>
      <c r="N78" s="204">
        <v>42023</v>
      </c>
      <c r="O78" s="204">
        <v>42025</v>
      </c>
      <c r="P78" s="204">
        <v>42205</v>
      </c>
      <c r="Q78" s="152" t="s">
        <v>195</v>
      </c>
      <c r="R78" s="151" t="s">
        <v>359</v>
      </c>
      <c r="S78" s="141" t="s">
        <v>313</v>
      </c>
      <c r="T78" s="141" t="s">
        <v>361</v>
      </c>
      <c r="U78" s="190" t="s">
        <v>569</v>
      </c>
      <c r="V78" s="151" t="s">
        <v>360</v>
      </c>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10"/>
      <c r="CN78" s="210"/>
      <c r="CO78" s="210"/>
      <c r="CP78" s="210"/>
      <c r="CQ78" s="210"/>
      <c r="CR78" s="210"/>
      <c r="CS78" s="210"/>
      <c r="CT78" s="210"/>
      <c r="CU78" s="210"/>
      <c r="CV78" s="210"/>
      <c r="CW78" s="210"/>
      <c r="CX78" s="210"/>
      <c r="CY78" s="210"/>
      <c r="CZ78" s="210"/>
      <c r="DA78" s="210"/>
      <c r="DB78" s="210"/>
      <c r="DC78" s="210"/>
      <c r="DD78" s="210"/>
      <c r="DE78" s="210"/>
      <c r="DF78" s="210"/>
      <c r="DG78" s="210"/>
      <c r="DH78" s="210"/>
      <c r="DI78" s="210"/>
      <c r="DJ78" s="210"/>
      <c r="DK78" s="210"/>
      <c r="DL78" s="210"/>
      <c r="DM78" s="210"/>
      <c r="DN78" s="210"/>
      <c r="DO78" s="210"/>
      <c r="DP78" s="210"/>
      <c r="DQ78" s="210"/>
      <c r="DR78" s="210"/>
      <c r="DS78" s="210"/>
      <c r="DT78" s="210"/>
      <c r="DU78" s="210"/>
      <c r="DV78" s="210"/>
      <c r="DW78" s="210"/>
      <c r="DX78" s="210"/>
      <c r="DY78" s="210"/>
      <c r="DZ78" s="210"/>
      <c r="EA78" s="210"/>
      <c r="EB78" s="210"/>
      <c r="EC78" s="210"/>
      <c r="ED78" s="210"/>
      <c r="EE78" s="210"/>
      <c r="EF78" s="210"/>
      <c r="EG78" s="210"/>
      <c r="EH78" s="210"/>
      <c r="EI78" s="210"/>
      <c r="EJ78" s="210"/>
      <c r="EK78" s="210"/>
      <c r="EL78" s="210"/>
      <c r="EM78" s="210"/>
      <c r="EN78" s="210"/>
      <c r="EO78" s="210"/>
      <c r="EP78" s="210"/>
      <c r="EQ78" s="210"/>
      <c r="ER78" s="210"/>
      <c r="ES78" s="210"/>
      <c r="ET78" s="210"/>
      <c r="EU78" s="210"/>
      <c r="EV78" s="210"/>
      <c r="EW78" s="210"/>
      <c r="EX78" s="210"/>
      <c r="EY78" s="210"/>
      <c r="EZ78" s="210"/>
      <c r="FA78" s="210"/>
      <c r="FB78" s="210"/>
      <c r="FC78" s="210"/>
      <c r="FD78" s="210"/>
      <c r="FE78" s="210"/>
      <c r="FF78" s="210"/>
      <c r="FG78" s="210"/>
      <c r="FH78" s="210"/>
      <c r="FI78" s="210"/>
      <c r="FJ78" s="210"/>
      <c r="FK78" s="210"/>
      <c r="FL78" s="210"/>
      <c r="FM78" s="210"/>
      <c r="FN78" s="210"/>
      <c r="FO78" s="210"/>
      <c r="FP78" s="210"/>
      <c r="FQ78" s="210"/>
      <c r="FR78" s="210"/>
      <c r="FS78" s="210"/>
      <c r="FT78" s="210"/>
      <c r="FU78" s="210"/>
      <c r="FV78" s="210"/>
      <c r="FW78" s="210"/>
      <c r="FX78" s="210"/>
      <c r="FY78" s="210"/>
      <c r="FZ78" s="210"/>
      <c r="GA78" s="210"/>
      <c r="GB78" s="210"/>
      <c r="GC78" s="210"/>
      <c r="GD78" s="210"/>
      <c r="GE78" s="210"/>
      <c r="GF78" s="210"/>
      <c r="GG78" s="210"/>
      <c r="GH78" s="210"/>
      <c r="GI78" s="210"/>
      <c r="GJ78" s="210"/>
      <c r="GK78" s="210"/>
      <c r="GL78" s="210"/>
      <c r="GM78" s="210"/>
      <c r="GN78" s="210"/>
      <c r="GO78" s="210"/>
      <c r="GP78" s="210"/>
      <c r="GQ78" s="210"/>
      <c r="GR78" s="210"/>
      <c r="GS78" s="210"/>
      <c r="GT78" s="210"/>
      <c r="GU78" s="210"/>
      <c r="GV78" s="210"/>
      <c r="GW78" s="210"/>
      <c r="GX78" s="210"/>
      <c r="GY78" s="210"/>
      <c r="GZ78" s="210"/>
      <c r="HA78" s="210"/>
      <c r="HB78" s="210"/>
      <c r="HC78" s="210"/>
      <c r="HD78" s="210"/>
      <c r="HE78" s="210"/>
      <c r="HF78" s="210"/>
      <c r="HG78" s="210"/>
      <c r="HH78" s="210"/>
      <c r="HI78" s="210"/>
      <c r="HJ78" s="210"/>
      <c r="HK78" s="210"/>
      <c r="HL78" s="210"/>
      <c r="HM78" s="210"/>
      <c r="HN78" s="210"/>
      <c r="HO78" s="210"/>
      <c r="HP78" s="210"/>
      <c r="HQ78" s="210"/>
      <c r="HR78" s="210"/>
      <c r="HS78" s="210"/>
      <c r="HT78" s="210"/>
      <c r="HU78" s="210"/>
      <c r="HV78" s="210"/>
      <c r="HW78" s="210"/>
      <c r="HX78" s="210"/>
      <c r="HY78" s="210"/>
      <c r="HZ78" s="210"/>
      <c r="IA78" s="210"/>
      <c r="IB78" s="210"/>
      <c r="IC78" s="210"/>
      <c r="ID78" s="210"/>
    </row>
    <row r="79" spans="1:238" s="144" customFormat="1" ht="59.25" customHeight="1">
      <c r="A79" s="129">
        <f t="shared" si="1"/>
        <v>68</v>
      </c>
      <c r="B79" s="159" t="s">
        <v>238</v>
      </c>
      <c r="C79" s="209">
        <v>31202</v>
      </c>
      <c r="D79" s="151" t="s">
        <v>111</v>
      </c>
      <c r="E79" s="153">
        <v>312020902</v>
      </c>
      <c r="F79" s="135" t="s">
        <v>239</v>
      </c>
      <c r="G79" s="135" t="s">
        <v>233</v>
      </c>
      <c r="H79" s="130" t="s">
        <v>104</v>
      </c>
      <c r="I79" s="211">
        <v>50000000</v>
      </c>
      <c r="J79" s="150"/>
      <c r="K79" s="227"/>
      <c r="L79" s="145">
        <v>42006</v>
      </c>
      <c r="M79" s="138">
        <v>270</v>
      </c>
      <c r="N79" s="204">
        <v>42078</v>
      </c>
      <c r="O79" s="204">
        <v>42083</v>
      </c>
      <c r="P79" s="204">
        <v>42353</v>
      </c>
      <c r="Q79" s="135" t="s">
        <v>242</v>
      </c>
      <c r="R79" s="151" t="s">
        <v>241</v>
      </c>
      <c r="S79" s="212" t="s">
        <v>243</v>
      </c>
      <c r="T79" s="151" t="s">
        <v>545</v>
      </c>
      <c r="U79" s="258" t="s">
        <v>442</v>
      </c>
      <c r="V79" s="142" t="s">
        <v>442</v>
      </c>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143"/>
      <c r="FS79" s="143"/>
      <c r="FT79" s="143"/>
      <c r="FU79" s="143"/>
      <c r="FV79" s="143"/>
      <c r="FW79" s="143"/>
      <c r="FX79" s="143"/>
      <c r="FY79" s="143"/>
      <c r="FZ79" s="143"/>
      <c r="GA79" s="143"/>
      <c r="GB79" s="143"/>
      <c r="GC79" s="143"/>
      <c r="GD79" s="143"/>
      <c r="GE79" s="143"/>
      <c r="GF79" s="143"/>
      <c r="GG79" s="143"/>
      <c r="GH79" s="143"/>
      <c r="GI79" s="143"/>
      <c r="GJ79" s="143"/>
      <c r="GK79" s="143"/>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3"/>
      <c r="HL79" s="143"/>
      <c r="HM79" s="143"/>
      <c r="HN79" s="143"/>
      <c r="HO79" s="143"/>
      <c r="HP79" s="143"/>
      <c r="HQ79" s="143"/>
      <c r="HR79" s="143"/>
      <c r="HS79" s="143"/>
      <c r="HT79" s="143"/>
      <c r="HU79" s="143"/>
      <c r="HV79" s="143"/>
      <c r="HW79" s="143"/>
      <c r="HX79" s="143"/>
      <c r="HY79" s="143"/>
      <c r="HZ79" s="143"/>
      <c r="IA79" s="143"/>
      <c r="IB79" s="143"/>
      <c r="IC79" s="143"/>
      <c r="ID79" s="143"/>
    </row>
    <row r="80" spans="1:238" s="144" customFormat="1" ht="140.25" customHeight="1">
      <c r="A80" s="129">
        <f t="shared" si="1"/>
        <v>69</v>
      </c>
      <c r="B80" s="159" t="s">
        <v>238</v>
      </c>
      <c r="C80" s="209">
        <v>31202</v>
      </c>
      <c r="D80" s="151" t="s">
        <v>111</v>
      </c>
      <c r="E80" s="153">
        <v>312020901</v>
      </c>
      <c r="F80" s="135" t="s">
        <v>244</v>
      </c>
      <c r="G80" s="134" t="s">
        <v>118</v>
      </c>
      <c r="H80" s="130" t="s">
        <v>104</v>
      </c>
      <c r="I80" s="211">
        <v>150000000</v>
      </c>
      <c r="J80" s="150"/>
      <c r="K80" s="227"/>
      <c r="L80" s="204">
        <v>42017</v>
      </c>
      <c r="M80" s="138">
        <v>30</v>
      </c>
      <c r="N80" s="204">
        <v>42079</v>
      </c>
      <c r="O80" s="204">
        <v>42083</v>
      </c>
      <c r="P80" s="204">
        <v>42113</v>
      </c>
      <c r="Q80" s="135" t="s">
        <v>240</v>
      </c>
      <c r="R80" s="130" t="s">
        <v>320</v>
      </c>
      <c r="S80" s="212" t="s">
        <v>243</v>
      </c>
      <c r="T80" s="151" t="s">
        <v>545</v>
      </c>
      <c r="U80" s="260" t="s">
        <v>568</v>
      </c>
      <c r="V80" s="260" t="s">
        <v>568</v>
      </c>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143"/>
      <c r="FS80" s="143"/>
      <c r="FT80" s="143"/>
      <c r="FU80" s="143"/>
      <c r="FV80" s="143"/>
      <c r="FW80" s="143"/>
      <c r="FX80" s="143"/>
      <c r="FY80" s="143"/>
      <c r="FZ80" s="143"/>
      <c r="GA80" s="143"/>
      <c r="GB80" s="143"/>
      <c r="GC80" s="143"/>
      <c r="GD80" s="143"/>
      <c r="GE80" s="143"/>
      <c r="GF80" s="143"/>
      <c r="GG80" s="143"/>
      <c r="GH80" s="143"/>
      <c r="GI80" s="143"/>
      <c r="GJ80" s="143"/>
      <c r="GK80" s="143"/>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c r="HM80" s="143"/>
      <c r="HN80" s="143"/>
      <c r="HO80" s="143"/>
      <c r="HP80" s="143"/>
      <c r="HQ80" s="143"/>
      <c r="HR80" s="143"/>
      <c r="HS80" s="143"/>
      <c r="HT80" s="143"/>
      <c r="HU80" s="143"/>
      <c r="HV80" s="143"/>
      <c r="HW80" s="143"/>
      <c r="HX80" s="143"/>
      <c r="HY80" s="143"/>
      <c r="HZ80" s="143"/>
      <c r="IA80" s="143"/>
      <c r="IB80" s="143"/>
      <c r="IC80" s="143"/>
      <c r="ID80" s="143"/>
    </row>
    <row r="81" spans="1:238" s="144" customFormat="1" ht="138.75" customHeight="1">
      <c r="A81" s="129">
        <f t="shared" si="1"/>
        <v>70</v>
      </c>
      <c r="B81" s="159" t="s">
        <v>238</v>
      </c>
      <c r="C81" s="209">
        <v>31202</v>
      </c>
      <c r="D81" s="151" t="s">
        <v>111</v>
      </c>
      <c r="E81" s="153">
        <v>312020901</v>
      </c>
      <c r="F81" s="135" t="s">
        <v>244</v>
      </c>
      <c r="G81" s="135" t="s">
        <v>106</v>
      </c>
      <c r="H81" s="130" t="s">
        <v>104</v>
      </c>
      <c r="I81" s="211">
        <v>5000000</v>
      </c>
      <c r="J81" s="150"/>
      <c r="K81" s="227"/>
      <c r="L81" s="204">
        <v>42034</v>
      </c>
      <c r="M81" s="138">
        <v>10</v>
      </c>
      <c r="N81" s="204">
        <v>42109</v>
      </c>
      <c r="O81" s="204">
        <v>42116</v>
      </c>
      <c r="P81" s="204">
        <v>42131</v>
      </c>
      <c r="Q81" s="135" t="s">
        <v>240</v>
      </c>
      <c r="R81" s="130" t="s">
        <v>319</v>
      </c>
      <c r="S81" s="212" t="s">
        <v>243</v>
      </c>
      <c r="T81" s="151" t="s">
        <v>545</v>
      </c>
      <c r="U81" s="260" t="s">
        <v>568</v>
      </c>
      <c r="V81" s="260" t="s">
        <v>568</v>
      </c>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3"/>
      <c r="GI81" s="143"/>
      <c r="GJ81" s="143"/>
      <c r="GK81" s="143"/>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143"/>
      <c r="HV81" s="143"/>
      <c r="HW81" s="143"/>
      <c r="HX81" s="143"/>
      <c r="HY81" s="143"/>
      <c r="HZ81" s="143"/>
      <c r="IA81" s="143"/>
      <c r="IB81" s="143"/>
      <c r="IC81" s="143"/>
      <c r="ID81" s="143"/>
    </row>
    <row r="82" spans="1:238" s="144" customFormat="1" ht="135.75" customHeight="1">
      <c r="A82" s="129">
        <f t="shared" si="1"/>
        <v>71</v>
      </c>
      <c r="B82" s="132" t="s">
        <v>281</v>
      </c>
      <c r="C82" s="131">
        <v>31201</v>
      </c>
      <c r="D82" s="131" t="s">
        <v>199</v>
      </c>
      <c r="E82" s="153">
        <v>3120104</v>
      </c>
      <c r="F82" s="134" t="s">
        <v>103</v>
      </c>
      <c r="G82" s="135" t="s">
        <v>106</v>
      </c>
      <c r="H82" s="130" t="s">
        <v>107</v>
      </c>
      <c r="I82" s="136">
        <v>3500000</v>
      </c>
      <c r="J82" s="136"/>
      <c r="K82" s="227"/>
      <c r="L82" s="145">
        <v>42062</v>
      </c>
      <c r="M82" s="213">
        <v>30</v>
      </c>
      <c r="N82" s="148">
        <v>42135</v>
      </c>
      <c r="O82" s="148">
        <v>42137</v>
      </c>
      <c r="P82" s="148">
        <v>42167</v>
      </c>
      <c r="Q82" s="181" t="s">
        <v>78</v>
      </c>
      <c r="R82" s="130" t="s">
        <v>198</v>
      </c>
      <c r="S82" s="142" t="s">
        <v>200</v>
      </c>
      <c r="T82" s="132" t="s">
        <v>346</v>
      </c>
      <c r="U82" s="233" t="s">
        <v>567</v>
      </c>
      <c r="V82" s="233" t="s">
        <v>567</v>
      </c>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3"/>
      <c r="GI82" s="143"/>
      <c r="GJ82" s="143"/>
      <c r="GK82" s="143"/>
      <c r="GL82" s="143"/>
      <c r="GM82" s="143"/>
      <c r="GN82" s="143"/>
      <c r="GO82" s="143"/>
      <c r="GP82" s="143"/>
      <c r="GQ82" s="143"/>
      <c r="GR82" s="143"/>
      <c r="GS82" s="143"/>
      <c r="GT82" s="143"/>
      <c r="GU82" s="143"/>
      <c r="GV82" s="143"/>
      <c r="GW82" s="143"/>
      <c r="GX82" s="143"/>
      <c r="GY82" s="143"/>
      <c r="GZ82" s="143"/>
      <c r="HA82" s="143"/>
      <c r="HB82" s="143"/>
      <c r="HC82" s="143"/>
      <c r="HD82" s="143"/>
      <c r="HE82" s="143"/>
      <c r="HF82" s="143"/>
      <c r="HG82" s="143"/>
      <c r="HH82" s="143"/>
      <c r="HI82" s="143"/>
      <c r="HJ82" s="143"/>
      <c r="HK82" s="143"/>
      <c r="HL82" s="143"/>
      <c r="HM82" s="143"/>
      <c r="HN82" s="143"/>
      <c r="HO82" s="143"/>
      <c r="HP82" s="143"/>
      <c r="HQ82" s="143"/>
      <c r="HR82" s="143"/>
      <c r="HS82" s="143"/>
      <c r="HT82" s="143"/>
      <c r="HU82" s="143"/>
      <c r="HV82" s="143"/>
      <c r="HW82" s="143"/>
      <c r="HX82" s="143"/>
      <c r="HY82" s="143"/>
      <c r="HZ82" s="143"/>
      <c r="IA82" s="143"/>
      <c r="IB82" s="143"/>
      <c r="IC82" s="143"/>
      <c r="ID82" s="143"/>
    </row>
    <row r="83" spans="1:238" s="144" customFormat="1" ht="183" customHeight="1">
      <c r="A83" s="129">
        <f t="shared" si="1"/>
        <v>72</v>
      </c>
      <c r="B83" s="132" t="s">
        <v>281</v>
      </c>
      <c r="C83" s="131">
        <v>31201</v>
      </c>
      <c r="D83" s="151" t="s">
        <v>100</v>
      </c>
      <c r="E83" s="153">
        <v>3120104</v>
      </c>
      <c r="F83" s="135" t="s">
        <v>103</v>
      </c>
      <c r="G83" s="135" t="s">
        <v>132</v>
      </c>
      <c r="H83" s="130" t="s">
        <v>102</v>
      </c>
      <c r="I83" s="150">
        <v>118534812</v>
      </c>
      <c r="J83" s="155"/>
      <c r="K83" s="227"/>
      <c r="L83" s="145">
        <v>42177</v>
      </c>
      <c r="M83" s="146">
        <v>60</v>
      </c>
      <c r="N83" s="145">
        <v>42271</v>
      </c>
      <c r="O83" s="145">
        <v>42272</v>
      </c>
      <c r="P83" s="148">
        <v>42332</v>
      </c>
      <c r="Q83" s="172" t="s">
        <v>58</v>
      </c>
      <c r="R83" s="172" t="s">
        <v>247</v>
      </c>
      <c r="S83" s="173" t="s">
        <v>248</v>
      </c>
      <c r="T83" s="132" t="s">
        <v>346</v>
      </c>
      <c r="U83" s="233" t="s">
        <v>567</v>
      </c>
      <c r="V83" s="233" t="s">
        <v>567</v>
      </c>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3"/>
      <c r="GI83" s="143"/>
      <c r="GJ83" s="143"/>
      <c r="GK83" s="143"/>
      <c r="GL83" s="143"/>
      <c r="GM83" s="143"/>
      <c r="GN83" s="143"/>
      <c r="GO83" s="143"/>
      <c r="GP83" s="143"/>
      <c r="GQ83" s="143"/>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143"/>
      <c r="HV83" s="143"/>
      <c r="HW83" s="143"/>
      <c r="HX83" s="143"/>
      <c r="HY83" s="143"/>
      <c r="HZ83" s="143"/>
      <c r="IA83" s="143"/>
      <c r="IB83" s="143"/>
      <c r="IC83" s="143"/>
      <c r="ID83" s="143"/>
    </row>
    <row r="84" spans="1:238" s="144" customFormat="1" ht="136.5" customHeight="1">
      <c r="A84" s="129">
        <f t="shared" si="1"/>
        <v>73</v>
      </c>
      <c r="B84" s="132" t="s">
        <v>281</v>
      </c>
      <c r="C84" s="131">
        <v>31201</v>
      </c>
      <c r="D84" s="151" t="s">
        <v>100</v>
      </c>
      <c r="E84" s="153">
        <v>3120103</v>
      </c>
      <c r="F84" s="135" t="s">
        <v>249</v>
      </c>
      <c r="G84" s="135" t="s">
        <v>132</v>
      </c>
      <c r="H84" s="130" t="s">
        <v>102</v>
      </c>
      <c r="I84" s="150">
        <v>180000000</v>
      </c>
      <c r="J84" s="155"/>
      <c r="K84" s="227"/>
      <c r="L84" s="145">
        <v>42083</v>
      </c>
      <c r="M84" s="146">
        <v>365</v>
      </c>
      <c r="N84" s="145">
        <v>42207</v>
      </c>
      <c r="O84" s="145">
        <v>42214</v>
      </c>
      <c r="P84" s="148">
        <v>42579</v>
      </c>
      <c r="Q84" s="158" t="s">
        <v>59</v>
      </c>
      <c r="R84" s="172" t="s">
        <v>0</v>
      </c>
      <c r="S84" s="142" t="s">
        <v>250</v>
      </c>
      <c r="T84" s="132" t="s">
        <v>346</v>
      </c>
      <c r="U84" s="233" t="s">
        <v>567</v>
      </c>
      <c r="V84" s="233" t="s">
        <v>567</v>
      </c>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143"/>
      <c r="FS84" s="143"/>
      <c r="FT84" s="143"/>
      <c r="FU84" s="143"/>
      <c r="FV84" s="143"/>
      <c r="FW84" s="143"/>
      <c r="FX84" s="143"/>
      <c r="FY84" s="143"/>
      <c r="FZ84" s="143"/>
      <c r="GA84" s="143"/>
      <c r="GB84" s="143"/>
      <c r="GC84" s="143"/>
      <c r="GD84" s="143"/>
      <c r="GE84" s="143"/>
      <c r="GF84" s="143"/>
      <c r="GG84" s="143"/>
      <c r="GH84" s="143"/>
      <c r="GI84" s="143"/>
      <c r="GJ84" s="143"/>
      <c r="GK84" s="143"/>
      <c r="GL84" s="143"/>
      <c r="GM84" s="143"/>
      <c r="GN84" s="143"/>
      <c r="GO84" s="143"/>
      <c r="GP84" s="143"/>
      <c r="GQ84" s="143"/>
      <c r="GR84" s="143"/>
      <c r="GS84" s="143"/>
      <c r="GT84" s="143"/>
      <c r="GU84" s="143"/>
      <c r="GV84" s="143"/>
      <c r="GW84" s="143"/>
      <c r="GX84" s="143"/>
      <c r="GY84" s="143"/>
      <c r="GZ84" s="143"/>
      <c r="HA84" s="143"/>
      <c r="HB84" s="143"/>
      <c r="HC84" s="143"/>
      <c r="HD84" s="143"/>
      <c r="HE84" s="143"/>
      <c r="HF84" s="143"/>
      <c r="HG84" s="143"/>
      <c r="HH84" s="143"/>
      <c r="HI84" s="143"/>
      <c r="HJ84" s="143"/>
      <c r="HK84" s="143"/>
      <c r="HL84" s="143"/>
      <c r="HM84" s="143"/>
      <c r="HN84" s="143"/>
      <c r="HO84" s="143"/>
      <c r="HP84" s="143"/>
      <c r="HQ84" s="143"/>
      <c r="HR84" s="143"/>
      <c r="HS84" s="143"/>
      <c r="HT84" s="143"/>
      <c r="HU84" s="143"/>
      <c r="HV84" s="143"/>
      <c r="HW84" s="143"/>
      <c r="HX84" s="143"/>
      <c r="HY84" s="143"/>
      <c r="HZ84" s="143"/>
      <c r="IA84" s="143"/>
      <c r="IB84" s="143"/>
      <c r="IC84" s="143"/>
      <c r="ID84" s="143"/>
    </row>
    <row r="85" spans="1:238" s="144" customFormat="1" ht="91.5" customHeight="1">
      <c r="A85" s="129">
        <f t="shared" si="1"/>
        <v>74</v>
      </c>
      <c r="B85" s="132" t="s">
        <v>281</v>
      </c>
      <c r="C85" s="131">
        <v>31201</v>
      </c>
      <c r="D85" s="151" t="s">
        <v>100</v>
      </c>
      <c r="E85" s="153">
        <v>3120103</v>
      </c>
      <c r="F85" s="135" t="s">
        <v>249</v>
      </c>
      <c r="G85" s="135" t="s">
        <v>106</v>
      </c>
      <c r="H85" s="130" t="s">
        <v>104</v>
      </c>
      <c r="I85" s="150">
        <v>15000000</v>
      </c>
      <c r="J85" s="155"/>
      <c r="K85" s="227"/>
      <c r="L85" s="214">
        <v>42026</v>
      </c>
      <c r="M85" s="146">
        <v>365</v>
      </c>
      <c r="N85" s="145">
        <v>42089</v>
      </c>
      <c r="O85" s="145">
        <v>42090</v>
      </c>
      <c r="P85" s="148">
        <v>42455</v>
      </c>
      <c r="Q85" s="215" t="s">
        <v>60</v>
      </c>
      <c r="R85" s="130" t="s">
        <v>350</v>
      </c>
      <c r="S85" s="142" t="s">
        <v>251</v>
      </c>
      <c r="T85" s="132" t="s">
        <v>346</v>
      </c>
      <c r="U85" s="142" t="s">
        <v>351</v>
      </c>
      <c r="V85" s="151" t="s">
        <v>444</v>
      </c>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row>
    <row r="86" spans="1:238" s="144" customFormat="1" ht="162" customHeight="1">
      <c r="A86" s="129">
        <f t="shared" si="1"/>
        <v>75</v>
      </c>
      <c r="B86" s="132" t="s">
        <v>281</v>
      </c>
      <c r="C86" s="131">
        <v>31201</v>
      </c>
      <c r="D86" s="151" t="s">
        <v>100</v>
      </c>
      <c r="E86" s="153">
        <v>3120102</v>
      </c>
      <c r="F86" s="135" t="s">
        <v>252</v>
      </c>
      <c r="G86" s="135" t="s">
        <v>132</v>
      </c>
      <c r="H86" s="130" t="s">
        <v>104</v>
      </c>
      <c r="I86" s="150">
        <v>100000000</v>
      </c>
      <c r="J86" s="155"/>
      <c r="K86" s="227"/>
      <c r="L86" s="145">
        <v>42065</v>
      </c>
      <c r="M86" s="146">
        <v>365</v>
      </c>
      <c r="N86" s="145">
        <v>42157</v>
      </c>
      <c r="O86" s="145">
        <v>42159</v>
      </c>
      <c r="P86" s="148">
        <v>42524</v>
      </c>
      <c r="Q86" s="130" t="s">
        <v>377</v>
      </c>
      <c r="R86" s="130" t="s">
        <v>289</v>
      </c>
      <c r="S86" s="130" t="s">
        <v>253</v>
      </c>
      <c r="T86" s="132" t="s">
        <v>346</v>
      </c>
      <c r="U86" s="233" t="s">
        <v>567</v>
      </c>
      <c r="V86" s="233" t="s">
        <v>567</v>
      </c>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143"/>
      <c r="FS86" s="143"/>
      <c r="FT86" s="143"/>
      <c r="FU86" s="143"/>
      <c r="FV86" s="143"/>
      <c r="FW86" s="143"/>
      <c r="FX86" s="143"/>
      <c r="FY86" s="143"/>
      <c r="FZ86" s="143"/>
      <c r="GA86" s="143"/>
      <c r="GB86" s="143"/>
      <c r="GC86" s="143"/>
      <c r="GD86" s="143"/>
      <c r="GE86" s="143"/>
      <c r="GF86" s="143"/>
      <c r="GG86" s="143"/>
      <c r="GH86" s="143"/>
      <c r="GI86" s="143"/>
      <c r="GJ86" s="143"/>
      <c r="GK86" s="143"/>
      <c r="GL86" s="143"/>
      <c r="GM86" s="143"/>
      <c r="GN86" s="143"/>
      <c r="GO86" s="143"/>
      <c r="GP86" s="143"/>
      <c r="GQ86" s="143"/>
      <c r="GR86" s="143"/>
      <c r="GS86" s="143"/>
      <c r="GT86" s="143"/>
      <c r="GU86" s="143"/>
      <c r="GV86" s="143"/>
      <c r="GW86" s="143"/>
      <c r="GX86" s="143"/>
      <c r="GY86" s="143"/>
      <c r="GZ86" s="143"/>
      <c r="HA86" s="143"/>
      <c r="HB86" s="143"/>
      <c r="HC86" s="143"/>
      <c r="HD86" s="143"/>
      <c r="HE86" s="143"/>
      <c r="HF86" s="143"/>
      <c r="HG86" s="143"/>
      <c r="HH86" s="143"/>
      <c r="HI86" s="143"/>
      <c r="HJ86" s="143"/>
      <c r="HK86" s="143"/>
      <c r="HL86" s="143"/>
      <c r="HM86" s="143"/>
      <c r="HN86" s="143"/>
      <c r="HO86" s="143"/>
      <c r="HP86" s="143"/>
      <c r="HQ86" s="143"/>
      <c r="HR86" s="143"/>
      <c r="HS86" s="143"/>
      <c r="HT86" s="143"/>
      <c r="HU86" s="143"/>
      <c r="HV86" s="143"/>
      <c r="HW86" s="143"/>
      <c r="HX86" s="143"/>
      <c r="HY86" s="143"/>
      <c r="HZ86" s="143"/>
      <c r="IA86" s="143"/>
      <c r="IB86" s="143"/>
      <c r="IC86" s="143"/>
      <c r="ID86" s="143"/>
    </row>
    <row r="87" spans="1:238" s="144" customFormat="1" ht="135.75" customHeight="1">
      <c r="A87" s="129">
        <f t="shared" si="1"/>
        <v>76</v>
      </c>
      <c r="B87" s="132" t="s">
        <v>281</v>
      </c>
      <c r="C87" s="131">
        <v>31201</v>
      </c>
      <c r="D87" s="151" t="s">
        <v>100</v>
      </c>
      <c r="E87" s="153">
        <v>3120102</v>
      </c>
      <c r="F87" s="135" t="s">
        <v>252</v>
      </c>
      <c r="G87" s="135" t="s">
        <v>106</v>
      </c>
      <c r="H87" s="130" t="s">
        <v>107</v>
      </c>
      <c r="I87" s="150">
        <v>20000000</v>
      </c>
      <c r="J87" s="155"/>
      <c r="K87" s="227"/>
      <c r="L87" s="145">
        <v>42030</v>
      </c>
      <c r="M87" s="146">
        <v>30</v>
      </c>
      <c r="N87" s="145">
        <v>42101</v>
      </c>
      <c r="O87" s="139">
        <v>42101</v>
      </c>
      <c r="P87" s="145">
        <v>42131</v>
      </c>
      <c r="Q87" s="197" t="s">
        <v>61</v>
      </c>
      <c r="R87" s="130" t="s">
        <v>363</v>
      </c>
      <c r="S87" s="130" t="s">
        <v>254</v>
      </c>
      <c r="T87" s="132" t="s">
        <v>346</v>
      </c>
      <c r="U87" s="130" t="s">
        <v>362</v>
      </c>
      <c r="V87" s="151" t="s">
        <v>444</v>
      </c>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c r="HT87" s="143"/>
      <c r="HU87" s="143"/>
      <c r="HV87" s="143"/>
      <c r="HW87" s="143"/>
      <c r="HX87" s="143"/>
      <c r="HY87" s="143"/>
      <c r="HZ87" s="143"/>
      <c r="IA87" s="143"/>
      <c r="IB87" s="143"/>
      <c r="IC87" s="143"/>
      <c r="ID87" s="143"/>
    </row>
    <row r="88" spans="1:238" s="144" customFormat="1" ht="111.75" customHeight="1">
      <c r="A88" s="129">
        <f t="shared" si="1"/>
        <v>77</v>
      </c>
      <c r="B88" s="132" t="s">
        <v>281</v>
      </c>
      <c r="C88" s="131">
        <v>31202</v>
      </c>
      <c r="D88" s="151" t="s">
        <v>111</v>
      </c>
      <c r="E88" s="153">
        <v>3120203</v>
      </c>
      <c r="F88" s="135" t="s">
        <v>255</v>
      </c>
      <c r="G88" s="151" t="s">
        <v>233</v>
      </c>
      <c r="H88" s="151" t="s">
        <v>81</v>
      </c>
      <c r="I88" s="150">
        <v>54600600</v>
      </c>
      <c r="J88" s="155"/>
      <c r="K88" s="227"/>
      <c r="L88" s="145">
        <v>42137</v>
      </c>
      <c r="M88" s="146">
        <v>365</v>
      </c>
      <c r="N88" s="145">
        <v>42188</v>
      </c>
      <c r="O88" s="147">
        <v>42191</v>
      </c>
      <c r="P88" s="148">
        <v>42556</v>
      </c>
      <c r="Q88" s="151" t="s">
        <v>62</v>
      </c>
      <c r="R88" s="130" t="s">
        <v>256</v>
      </c>
      <c r="S88" s="142" t="s">
        <v>257</v>
      </c>
      <c r="T88" s="132" t="s">
        <v>346</v>
      </c>
      <c r="U88" s="233" t="s">
        <v>567</v>
      </c>
      <c r="V88" s="233" t="s">
        <v>567</v>
      </c>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143"/>
      <c r="FS88" s="143"/>
      <c r="FT88" s="143"/>
      <c r="FU88" s="143"/>
      <c r="FV88" s="143"/>
      <c r="FW88" s="143"/>
      <c r="FX88" s="143"/>
      <c r="FY88" s="143"/>
      <c r="FZ88" s="143"/>
      <c r="GA88" s="143"/>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c r="HY88" s="143"/>
      <c r="HZ88" s="143"/>
      <c r="IA88" s="143"/>
      <c r="IB88" s="143"/>
      <c r="IC88" s="143"/>
      <c r="ID88" s="143"/>
    </row>
    <row r="89" spans="1:238" s="144" customFormat="1" ht="149.25" customHeight="1">
      <c r="A89" s="129">
        <f t="shared" si="1"/>
        <v>78</v>
      </c>
      <c r="B89" s="132" t="s">
        <v>281</v>
      </c>
      <c r="C89" s="131">
        <v>31202</v>
      </c>
      <c r="D89" s="151" t="s">
        <v>111</v>
      </c>
      <c r="E89" s="153">
        <v>3120203</v>
      </c>
      <c r="F89" s="135" t="s">
        <v>255</v>
      </c>
      <c r="G89" s="135" t="s">
        <v>106</v>
      </c>
      <c r="H89" s="130" t="s">
        <v>104</v>
      </c>
      <c r="I89" s="150">
        <v>4532880</v>
      </c>
      <c r="J89" s="155"/>
      <c r="K89" s="227"/>
      <c r="L89" s="145">
        <v>42069</v>
      </c>
      <c r="M89" s="146">
        <v>365</v>
      </c>
      <c r="N89" s="145">
        <v>42152</v>
      </c>
      <c r="O89" s="145">
        <v>42163</v>
      </c>
      <c r="P89" s="148">
        <v>42528</v>
      </c>
      <c r="Q89" s="151" t="s">
        <v>63</v>
      </c>
      <c r="R89" s="216" t="s">
        <v>258</v>
      </c>
      <c r="S89" s="142" t="s">
        <v>259</v>
      </c>
      <c r="T89" s="132" t="s">
        <v>346</v>
      </c>
      <c r="U89" s="233" t="s">
        <v>567</v>
      </c>
      <c r="V89" s="233" t="s">
        <v>567</v>
      </c>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c r="HL89" s="143"/>
      <c r="HM89" s="143"/>
      <c r="HN89" s="143"/>
      <c r="HO89" s="143"/>
      <c r="HP89" s="143"/>
      <c r="HQ89" s="143"/>
      <c r="HR89" s="143"/>
      <c r="HS89" s="143"/>
      <c r="HT89" s="143"/>
      <c r="HU89" s="143"/>
      <c r="HV89" s="143"/>
      <c r="HW89" s="143"/>
      <c r="HX89" s="143"/>
      <c r="HY89" s="143"/>
      <c r="HZ89" s="143"/>
      <c r="IA89" s="143"/>
      <c r="IB89" s="143"/>
      <c r="IC89" s="143"/>
      <c r="ID89" s="143"/>
    </row>
    <row r="90" spans="1:238" s="144" customFormat="1" ht="93" customHeight="1">
      <c r="A90" s="129">
        <f t="shared" si="1"/>
        <v>79</v>
      </c>
      <c r="B90" s="132" t="s">
        <v>281</v>
      </c>
      <c r="C90" s="131">
        <v>31202</v>
      </c>
      <c r="D90" s="151" t="s">
        <v>111</v>
      </c>
      <c r="E90" s="153">
        <v>3120204</v>
      </c>
      <c r="F90" s="135" t="s">
        <v>208</v>
      </c>
      <c r="G90" s="135" t="s">
        <v>132</v>
      </c>
      <c r="H90" s="130" t="s">
        <v>104</v>
      </c>
      <c r="I90" s="150">
        <v>79500000</v>
      </c>
      <c r="J90" s="155"/>
      <c r="K90" s="227"/>
      <c r="L90" s="145">
        <v>42081</v>
      </c>
      <c r="M90" s="146">
        <v>365</v>
      </c>
      <c r="N90" s="145">
        <v>42163</v>
      </c>
      <c r="O90" s="145">
        <v>42168</v>
      </c>
      <c r="P90" s="148">
        <v>42533</v>
      </c>
      <c r="Q90" s="151" t="s">
        <v>64</v>
      </c>
      <c r="R90" s="130" t="s">
        <v>260</v>
      </c>
      <c r="S90" s="142" t="s">
        <v>261</v>
      </c>
      <c r="T90" s="132" t="s">
        <v>346</v>
      </c>
      <c r="U90" s="233" t="s">
        <v>567</v>
      </c>
      <c r="V90" s="233" t="s">
        <v>567</v>
      </c>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3"/>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3"/>
      <c r="HL90" s="143"/>
      <c r="HM90" s="143"/>
      <c r="HN90" s="143"/>
      <c r="HO90" s="143"/>
      <c r="HP90" s="143"/>
      <c r="HQ90" s="143"/>
      <c r="HR90" s="143"/>
      <c r="HS90" s="143"/>
      <c r="HT90" s="143"/>
      <c r="HU90" s="143"/>
      <c r="HV90" s="143"/>
      <c r="HW90" s="143"/>
      <c r="HX90" s="143"/>
      <c r="HY90" s="143"/>
      <c r="HZ90" s="143"/>
      <c r="IA90" s="143"/>
      <c r="IB90" s="143"/>
      <c r="IC90" s="143"/>
      <c r="ID90" s="143"/>
    </row>
    <row r="91" spans="1:238" s="144" customFormat="1" ht="101.25" customHeight="1">
      <c r="A91" s="129">
        <f t="shared" si="1"/>
        <v>80</v>
      </c>
      <c r="B91" s="132" t="s">
        <v>281</v>
      </c>
      <c r="C91" s="131">
        <v>31202</v>
      </c>
      <c r="D91" s="151" t="s">
        <v>111</v>
      </c>
      <c r="E91" s="153">
        <v>312020501</v>
      </c>
      <c r="F91" s="135" t="s">
        <v>112</v>
      </c>
      <c r="G91" s="134" t="s">
        <v>232</v>
      </c>
      <c r="H91" s="130" t="s">
        <v>104</v>
      </c>
      <c r="I91" s="150">
        <v>855000000</v>
      </c>
      <c r="J91" s="155"/>
      <c r="K91" s="227"/>
      <c r="L91" s="145">
        <v>41975</v>
      </c>
      <c r="M91" s="146">
        <v>365</v>
      </c>
      <c r="N91" s="145">
        <v>42079</v>
      </c>
      <c r="O91" s="145">
        <v>42093</v>
      </c>
      <c r="P91" s="148">
        <v>42458</v>
      </c>
      <c r="Q91" s="151" t="s">
        <v>311</v>
      </c>
      <c r="R91" s="130" t="s">
        <v>312</v>
      </c>
      <c r="S91" s="142" t="s">
        <v>262</v>
      </c>
      <c r="T91" s="132" t="s">
        <v>346</v>
      </c>
      <c r="U91" s="142" t="s">
        <v>310</v>
      </c>
      <c r="V91" s="151" t="s">
        <v>444</v>
      </c>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143"/>
      <c r="FS91" s="143"/>
      <c r="FT91" s="143"/>
      <c r="FU91" s="143"/>
      <c r="FV91" s="143"/>
      <c r="FW91" s="143"/>
      <c r="FX91" s="143"/>
      <c r="FY91" s="143"/>
      <c r="FZ91" s="143"/>
      <c r="GA91" s="143"/>
      <c r="GB91" s="143"/>
      <c r="GC91" s="143"/>
      <c r="GD91" s="143"/>
      <c r="GE91" s="143"/>
      <c r="GF91" s="143"/>
      <c r="GG91" s="143"/>
      <c r="GH91" s="143"/>
      <c r="GI91" s="143"/>
      <c r="GJ91" s="143"/>
      <c r="GK91" s="143"/>
      <c r="GL91" s="143"/>
      <c r="GM91" s="143"/>
      <c r="GN91" s="143"/>
      <c r="GO91" s="143"/>
      <c r="GP91" s="143"/>
      <c r="GQ91" s="143"/>
      <c r="GR91" s="143"/>
      <c r="GS91" s="143"/>
      <c r="GT91" s="143"/>
      <c r="GU91" s="143"/>
      <c r="GV91" s="143"/>
      <c r="GW91" s="143"/>
      <c r="GX91" s="143"/>
      <c r="GY91" s="143"/>
      <c r="GZ91" s="143"/>
      <c r="HA91" s="143"/>
      <c r="HB91" s="143"/>
      <c r="HC91" s="143"/>
      <c r="HD91" s="143"/>
      <c r="HE91" s="143"/>
      <c r="HF91" s="143"/>
      <c r="HG91" s="143"/>
      <c r="HH91" s="143"/>
      <c r="HI91" s="143"/>
      <c r="HJ91" s="143"/>
      <c r="HK91" s="143"/>
      <c r="HL91" s="143"/>
      <c r="HM91" s="143"/>
      <c r="HN91" s="143"/>
      <c r="HO91" s="143"/>
      <c r="HP91" s="143"/>
      <c r="HQ91" s="143"/>
      <c r="HR91" s="143"/>
      <c r="HS91" s="143"/>
      <c r="HT91" s="143"/>
      <c r="HU91" s="143"/>
      <c r="HV91" s="143"/>
      <c r="HW91" s="143"/>
      <c r="HX91" s="143"/>
      <c r="HY91" s="143"/>
      <c r="HZ91" s="143"/>
      <c r="IA91" s="143"/>
      <c r="IB91" s="143"/>
      <c r="IC91" s="143"/>
      <c r="ID91" s="143"/>
    </row>
    <row r="92" spans="1:238" s="144" customFormat="1" ht="94.5" customHeight="1">
      <c r="A92" s="129">
        <f t="shared" si="1"/>
        <v>81</v>
      </c>
      <c r="B92" s="132" t="s">
        <v>281</v>
      </c>
      <c r="C92" s="131">
        <v>31202</v>
      </c>
      <c r="D92" s="151" t="s">
        <v>111</v>
      </c>
      <c r="E92" s="153">
        <v>3120201</v>
      </c>
      <c r="F92" s="135" t="s">
        <v>263</v>
      </c>
      <c r="G92" s="135" t="s">
        <v>233</v>
      </c>
      <c r="H92" s="151" t="s">
        <v>264</v>
      </c>
      <c r="I92" s="136">
        <v>67763520</v>
      </c>
      <c r="J92" s="136"/>
      <c r="K92" s="227"/>
      <c r="L92" s="139">
        <v>41990</v>
      </c>
      <c r="M92" s="251">
        <v>365</v>
      </c>
      <c r="N92" s="139">
        <v>42038</v>
      </c>
      <c r="O92" s="139">
        <v>42038</v>
      </c>
      <c r="P92" s="158">
        <v>42402</v>
      </c>
      <c r="Q92" s="151" t="s">
        <v>65</v>
      </c>
      <c r="R92" s="130" t="s">
        <v>354</v>
      </c>
      <c r="S92" s="142" t="s">
        <v>265</v>
      </c>
      <c r="T92" s="132" t="s">
        <v>346</v>
      </c>
      <c r="U92" s="142" t="s">
        <v>562</v>
      </c>
      <c r="V92" s="151" t="s">
        <v>444</v>
      </c>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143"/>
      <c r="FS92" s="143"/>
      <c r="FT92" s="143"/>
      <c r="FU92" s="143"/>
      <c r="FV92" s="143"/>
      <c r="FW92" s="143"/>
      <c r="FX92" s="143"/>
      <c r="FY92" s="143"/>
      <c r="FZ92" s="143"/>
      <c r="GA92" s="143"/>
      <c r="GB92" s="143"/>
      <c r="GC92" s="143"/>
      <c r="GD92" s="143"/>
      <c r="GE92" s="143"/>
      <c r="GF92" s="143"/>
      <c r="GG92" s="143"/>
      <c r="GH92" s="143"/>
      <c r="GI92" s="143"/>
      <c r="GJ92" s="143"/>
      <c r="GK92" s="143"/>
      <c r="GL92" s="143"/>
      <c r="GM92" s="143"/>
      <c r="GN92" s="143"/>
      <c r="GO92" s="143"/>
      <c r="GP92" s="143"/>
      <c r="GQ92" s="143"/>
      <c r="GR92" s="143"/>
      <c r="GS92" s="143"/>
      <c r="GT92" s="143"/>
      <c r="GU92" s="143"/>
      <c r="GV92" s="143"/>
      <c r="GW92" s="143"/>
      <c r="GX92" s="143"/>
      <c r="GY92" s="143"/>
      <c r="GZ92" s="143"/>
      <c r="HA92" s="143"/>
      <c r="HB92" s="143"/>
      <c r="HC92" s="143"/>
      <c r="HD92" s="143"/>
      <c r="HE92" s="143"/>
      <c r="HF92" s="143"/>
      <c r="HG92" s="143"/>
      <c r="HH92" s="143"/>
      <c r="HI92" s="143"/>
      <c r="HJ92" s="143"/>
      <c r="HK92" s="143"/>
      <c r="HL92" s="143"/>
      <c r="HM92" s="143"/>
      <c r="HN92" s="143"/>
      <c r="HO92" s="143"/>
      <c r="HP92" s="143"/>
      <c r="HQ92" s="143"/>
      <c r="HR92" s="143"/>
      <c r="HS92" s="143"/>
      <c r="HT92" s="143"/>
      <c r="HU92" s="143"/>
      <c r="HV92" s="143"/>
      <c r="HW92" s="143"/>
      <c r="HX92" s="143"/>
      <c r="HY92" s="143"/>
      <c r="HZ92" s="143"/>
      <c r="IA92" s="143"/>
      <c r="IB92" s="143"/>
      <c r="IC92" s="143"/>
      <c r="ID92" s="143"/>
    </row>
    <row r="93" spans="1:238" s="144" customFormat="1" ht="99.75" customHeight="1">
      <c r="A93" s="129">
        <f t="shared" si="1"/>
        <v>82</v>
      </c>
      <c r="B93" s="132" t="s">
        <v>281</v>
      </c>
      <c r="C93" s="131">
        <v>31202</v>
      </c>
      <c r="D93" s="151" t="s">
        <v>111</v>
      </c>
      <c r="E93" s="153">
        <v>312020501</v>
      </c>
      <c r="F93" s="135" t="s">
        <v>112</v>
      </c>
      <c r="G93" s="135" t="s">
        <v>132</v>
      </c>
      <c r="H93" s="130" t="s">
        <v>104</v>
      </c>
      <c r="I93" s="136">
        <v>166892400</v>
      </c>
      <c r="J93" s="199"/>
      <c r="K93" s="227"/>
      <c r="L93" s="145">
        <v>42081</v>
      </c>
      <c r="M93" s="146">
        <v>365</v>
      </c>
      <c r="N93" s="145">
        <v>42177</v>
      </c>
      <c r="O93" s="145">
        <v>42178</v>
      </c>
      <c r="P93" s="148">
        <v>42543</v>
      </c>
      <c r="Q93" s="151" t="s">
        <v>66</v>
      </c>
      <c r="R93" s="130" t="s">
        <v>266</v>
      </c>
      <c r="S93" s="142" t="s">
        <v>267</v>
      </c>
      <c r="T93" s="132" t="s">
        <v>346</v>
      </c>
      <c r="U93" s="233" t="s">
        <v>567</v>
      </c>
      <c r="V93" s="233" t="s">
        <v>567</v>
      </c>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143"/>
      <c r="FS93" s="143"/>
      <c r="FT93" s="143"/>
      <c r="FU93" s="143"/>
      <c r="FV93" s="143"/>
      <c r="FW93" s="143"/>
      <c r="FX93" s="143"/>
      <c r="FY93" s="143"/>
      <c r="FZ93" s="143"/>
      <c r="GA93" s="143"/>
      <c r="GB93" s="143"/>
      <c r="GC93" s="143"/>
      <c r="GD93" s="143"/>
      <c r="GE93" s="143"/>
      <c r="GF93" s="143"/>
      <c r="GG93" s="143"/>
      <c r="GH93" s="143"/>
      <c r="GI93" s="143"/>
      <c r="GJ93" s="143"/>
      <c r="GK93" s="143"/>
      <c r="GL93" s="143"/>
      <c r="GM93" s="143"/>
      <c r="GN93" s="143"/>
      <c r="GO93" s="143"/>
      <c r="GP93" s="143"/>
      <c r="GQ93" s="143"/>
      <c r="GR93" s="143"/>
      <c r="GS93" s="143"/>
      <c r="GT93" s="143"/>
      <c r="GU93" s="143"/>
      <c r="GV93" s="143"/>
      <c r="GW93" s="143"/>
      <c r="GX93" s="143"/>
      <c r="GY93" s="143"/>
      <c r="GZ93" s="143"/>
      <c r="HA93" s="143"/>
      <c r="HB93" s="143"/>
      <c r="HC93" s="143"/>
      <c r="HD93" s="143"/>
      <c r="HE93" s="143"/>
      <c r="HF93" s="143"/>
      <c r="HG93" s="143"/>
      <c r="HH93" s="143"/>
      <c r="HI93" s="143"/>
      <c r="HJ93" s="143"/>
      <c r="HK93" s="143"/>
      <c r="HL93" s="143"/>
      <c r="HM93" s="143"/>
      <c r="HN93" s="143"/>
      <c r="HO93" s="143"/>
      <c r="HP93" s="143"/>
      <c r="HQ93" s="143"/>
      <c r="HR93" s="143"/>
      <c r="HS93" s="143"/>
      <c r="HT93" s="143"/>
      <c r="HU93" s="143"/>
      <c r="HV93" s="143"/>
      <c r="HW93" s="143"/>
      <c r="HX93" s="143"/>
      <c r="HY93" s="143"/>
      <c r="HZ93" s="143"/>
      <c r="IA93" s="143"/>
      <c r="IB93" s="143"/>
      <c r="IC93" s="143"/>
      <c r="ID93" s="143"/>
    </row>
    <row r="94" spans="1:238" s="144" customFormat="1" ht="64.5" customHeight="1">
      <c r="A94" s="129">
        <f t="shared" si="1"/>
        <v>83</v>
      </c>
      <c r="B94" s="132" t="s">
        <v>281</v>
      </c>
      <c r="C94" s="131">
        <v>31202</v>
      </c>
      <c r="D94" s="151" t="s">
        <v>111</v>
      </c>
      <c r="E94" s="153">
        <v>312020501</v>
      </c>
      <c r="F94" s="135" t="s">
        <v>112</v>
      </c>
      <c r="G94" s="135" t="s">
        <v>106</v>
      </c>
      <c r="H94" s="130" t="s">
        <v>104</v>
      </c>
      <c r="I94" s="150">
        <v>10000000</v>
      </c>
      <c r="J94" s="155"/>
      <c r="K94" s="227"/>
      <c r="L94" s="145">
        <v>42037</v>
      </c>
      <c r="M94" s="146">
        <v>365</v>
      </c>
      <c r="N94" s="145">
        <v>42069</v>
      </c>
      <c r="O94" s="145">
        <v>42072</v>
      </c>
      <c r="P94" s="148">
        <v>42437</v>
      </c>
      <c r="Q94" s="151" t="s">
        <v>67</v>
      </c>
      <c r="R94" s="130" t="s">
        <v>268</v>
      </c>
      <c r="S94" s="142" t="s">
        <v>269</v>
      </c>
      <c r="T94" s="132" t="s">
        <v>346</v>
      </c>
      <c r="U94" s="233" t="s">
        <v>567</v>
      </c>
      <c r="V94" s="233" t="s">
        <v>567</v>
      </c>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143"/>
      <c r="FS94" s="143"/>
      <c r="FT94" s="143"/>
      <c r="FU94" s="143"/>
      <c r="FV94" s="143"/>
      <c r="FW94" s="143"/>
      <c r="FX94" s="143"/>
      <c r="FY94" s="143"/>
      <c r="FZ94" s="143"/>
      <c r="GA94" s="143"/>
      <c r="GB94" s="143"/>
      <c r="GC94" s="143"/>
      <c r="GD94" s="143"/>
      <c r="GE94" s="143"/>
      <c r="GF94" s="143"/>
      <c r="GG94" s="143"/>
      <c r="GH94" s="143"/>
      <c r="GI94" s="143"/>
      <c r="GJ94" s="143"/>
      <c r="GK94" s="143"/>
      <c r="GL94" s="143"/>
      <c r="GM94" s="143"/>
      <c r="GN94" s="143"/>
      <c r="GO94" s="143"/>
      <c r="GP94" s="143"/>
      <c r="GQ94" s="143"/>
      <c r="GR94" s="143"/>
      <c r="GS94" s="143"/>
      <c r="GT94" s="143"/>
      <c r="GU94" s="143"/>
      <c r="GV94" s="143"/>
      <c r="GW94" s="143"/>
      <c r="GX94" s="143"/>
      <c r="GY94" s="143"/>
      <c r="GZ94" s="143"/>
      <c r="HA94" s="143"/>
      <c r="HB94" s="143"/>
      <c r="HC94" s="143"/>
      <c r="HD94" s="143"/>
      <c r="HE94" s="143"/>
      <c r="HF94" s="143"/>
      <c r="HG94" s="143"/>
      <c r="HH94" s="143"/>
      <c r="HI94" s="143"/>
      <c r="HJ94" s="143"/>
      <c r="HK94" s="143"/>
      <c r="HL94" s="143"/>
      <c r="HM94" s="143"/>
      <c r="HN94" s="143"/>
      <c r="HO94" s="143"/>
      <c r="HP94" s="143"/>
      <c r="HQ94" s="143"/>
      <c r="HR94" s="143"/>
      <c r="HS94" s="143"/>
      <c r="HT94" s="143"/>
      <c r="HU94" s="143"/>
      <c r="HV94" s="143"/>
      <c r="HW94" s="143"/>
      <c r="HX94" s="143"/>
      <c r="HY94" s="143"/>
      <c r="HZ94" s="143"/>
      <c r="IA94" s="143"/>
      <c r="IB94" s="143"/>
      <c r="IC94" s="143"/>
      <c r="ID94" s="143"/>
    </row>
    <row r="95" spans="1:238" s="144" customFormat="1" ht="140.25">
      <c r="A95" s="129">
        <f t="shared" si="1"/>
        <v>84</v>
      </c>
      <c r="B95" s="132" t="s">
        <v>281</v>
      </c>
      <c r="C95" s="131">
        <v>31203</v>
      </c>
      <c r="D95" s="151" t="s">
        <v>111</v>
      </c>
      <c r="E95" s="153">
        <v>312020501</v>
      </c>
      <c r="F95" s="135" t="s">
        <v>112</v>
      </c>
      <c r="G95" s="135" t="s">
        <v>132</v>
      </c>
      <c r="H95" s="130" t="s">
        <v>104</v>
      </c>
      <c r="I95" s="150">
        <v>60000000</v>
      </c>
      <c r="J95" s="155"/>
      <c r="K95" s="227"/>
      <c r="L95" s="145">
        <v>42138</v>
      </c>
      <c r="M95" s="259">
        <v>90</v>
      </c>
      <c r="N95" s="261">
        <v>42222</v>
      </c>
      <c r="O95" s="261">
        <v>42227</v>
      </c>
      <c r="P95" s="261">
        <v>42317</v>
      </c>
      <c r="Q95" s="165" t="s">
        <v>79</v>
      </c>
      <c r="R95" s="130" t="s">
        <v>270</v>
      </c>
      <c r="S95" s="142" t="s">
        <v>271</v>
      </c>
      <c r="T95" s="132" t="s">
        <v>346</v>
      </c>
      <c r="U95" s="233" t="s">
        <v>567</v>
      </c>
      <c r="V95" s="233" t="s">
        <v>567</v>
      </c>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3"/>
      <c r="FU95" s="143"/>
      <c r="FV95" s="143"/>
      <c r="FW95" s="143"/>
      <c r="FX95" s="143"/>
      <c r="FY95" s="143"/>
      <c r="FZ95" s="143"/>
      <c r="GA95" s="143"/>
      <c r="GB95" s="143"/>
      <c r="GC95" s="143"/>
      <c r="GD95" s="143"/>
      <c r="GE95" s="143"/>
      <c r="GF95" s="143"/>
      <c r="GG95" s="143"/>
      <c r="GH95" s="143"/>
      <c r="GI95" s="143"/>
      <c r="GJ95" s="143"/>
      <c r="GK95" s="143"/>
      <c r="GL95" s="143"/>
      <c r="GM95" s="143"/>
      <c r="GN95" s="143"/>
      <c r="GO95" s="143"/>
      <c r="GP95" s="143"/>
      <c r="GQ95" s="143"/>
      <c r="GR95" s="143"/>
      <c r="GS95" s="143"/>
      <c r="GT95" s="143"/>
      <c r="GU95" s="143"/>
      <c r="GV95" s="143"/>
      <c r="GW95" s="143"/>
      <c r="GX95" s="143"/>
      <c r="GY95" s="143"/>
      <c r="GZ95" s="143"/>
      <c r="HA95" s="143"/>
      <c r="HB95" s="143"/>
      <c r="HC95" s="143"/>
      <c r="HD95" s="143"/>
      <c r="HE95" s="143"/>
      <c r="HF95" s="143"/>
      <c r="HG95" s="143"/>
      <c r="HH95" s="143"/>
      <c r="HI95" s="143"/>
      <c r="HJ95" s="143"/>
      <c r="HK95" s="143"/>
      <c r="HL95" s="143"/>
      <c r="HM95" s="143"/>
      <c r="HN95" s="143"/>
      <c r="HO95" s="143"/>
      <c r="HP95" s="143"/>
      <c r="HQ95" s="143"/>
      <c r="HR95" s="143"/>
      <c r="HS95" s="143"/>
      <c r="HT95" s="143"/>
      <c r="HU95" s="143"/>
      <c r="HV95" s="143"/>
      <c r="HW95" s="143"/>
      <c r="HX95" s="143"/>
      <c r="HY95" s="143"/>
      <c r="HZ95" s="143"/>
      <c r="IA95" s="143"/>
      <c r="IB95" s="143"/>
      <c r="IC95" s="143"/>
      <c r="ID95" s="143"/>
    </row>
    <row r="96" spans="1:238" s="175" customFormat="1" ht="114" customHeight="1">
      <c r="A96" s="129">
        <f t="shared" si="1"/>
        <v>85</v>
      </c>
      <c r="B96" s="198" t="s">
        <v>281</v>
      </c>
      <c r="C96" s="209" t="s">
        <v>114</v>
      </c>
      <c r="D96" s="151" t="s">
        <v>115</v>
      </c>
      <c r="E96" s="153">
        <v>311020301</v>
      </c>
      <c r="F96" s="135" t="s">
        <v>116</v>
      </c>
      <c r="G96" s="135" t="s">
        <v>233</v>
      </c>
      <c r="H96" s="159" t="s">
        <v>104</v>
      </c>
      <c r="I96" s="211">
        <v>42000000</v>
      </c>
      <c r="J96" s="250"/>
      <c r="K96" s="227"/>
      <c r="L96" s="139">
        <v>42051</v>
      </c>
      <c r="M96" s="251">
        <v>180</v>
      </c>
      <c r="N96" s="137">
        <v>42055</v>
      </c>
      <c r="O96" s="137">
        <v>42058</v>
      </c>
      <c r="P96" s="158">
        <v>42238</v>
      </c>
      <c r="Q96" s="151" t="s">
        <v>365</v>
      </c>
      <c r="R96" s="159" t="s">
        <v>410</v>
      </c>
      <c r="S96" s="141" t="s">
        <v>432</v>
      </c>
      <c r="T96" s="198" t="s">
        <v>346</v>
      </c>
      <c r="U96" s="233" t="s">
        <v>567</v>
      </c>
      <c r="V96" s="233" t="s">
        <v>567</v>
      </c>
      <c r="W96" s="198"/>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c r="EI96" s="249"/>
      <c r="EJ96" s="249"/>
      <c r="EK96" s="249"/>
      <c r="EL96" s="249"/>
      <c r="EM96" s="249"/>
      <c r="EN96" s="249"/>
      <c r="EO96" s="249"/>
      <c r="EP96" s="249"/>
      <c r="EQ96" s="249"/>
      <c r="ER96" s="249"/>
      <c r="ES96" s="249"/>
      <c r="ET96" s="249"/>
      <c r="EU96" s="249"/>
      <c r="EV96" s="249"/>
      <c r="EW96" s="249"/>
      <c r="EX96" s="249"/>
      <c r="EY96" s="249"/>
      <c r="EZ96" s="249"/>
      <c r="FA96" s="249"/>
      <c r="FB96" s="249"/>
      <c r="FC96" s="249"/>
      <c r="FD96" s="249"/>
      <c r="FE96" s="249"/>
      <c r="FF96" s="249"/>
      <c r="FG96" s="249"/>
      <c r="FH96" s="249"/>
      <c r="FI96" s="249"/>
      <c r="FJ96" s="249"/>
      <c r="FK96" s="249"/>
      <c r="FL96" s="249"/>
      <c r="FM96" s="249"/>
      <c r="FN96" s="249"/>
      <c r="FO96" s="249"/>
      <c r="FP96" s="249"/>
      <c r="FQ96" s="249"/>
      <c r="FR96" s="249"/>
      <c r="FS96" s="249"/>
      <c r="FT96" s="249"/>
      <c r="FU96" s="249"/>
      <c r="FV96" s="249"/>
      <c r="FW96" s="249"/>
      <c r="FX96" s="249"/>
      <c r="FY96" s="249"/>
      <c r="FZ96" s="249"/>
      <c r="GA96" s="249"/>
      <c r="GB96" s="249"/>
      <c r="GC96" s="249"/>
      <c r="GD96" s="249"/>
      <c r="GE96" s="249"/>
      <c r="GF96" s="249"/>
      <c r="GG96" s="249"/>
      <c r="GH96" s="249"/>
      <c r="GI96" s="249"/>
      <c r="GJ96" s="249"/>
      <c r="GK96" s="249"/>
      <c r="GL96" s="249"/>
      <c r="GM96" s="249"/>
      <c r="GN96" s="249"/>
      <c r="GO96" s="249"/>
      <c r="GP96" s="249"/>
      <c r="GQ96" s="249"/>
      <c r="GR96" s="249"/>
      <c r="GS96" s="249"/>
      <c r="GT96" s="249"/>
      <c r="GU96" s="249"/>
      <c r="GV96" s="249"/>
      <c r="GW96" s="249"/>
      <c r="GX96" s="249"/>
      <c r="GY96" s="249"/>
      <c r="GZ96" s="249"/>
      <c r="HA96" s="249"/>
      <c r="HB96" s="249"/>
      <c r="HC96" s="249"/>
      <c r="HD96" s="249"/>
      <c r="HE96" s="249"/>
      <c r="HF96" s="249"/>
      <c r="HG96" s="249"/>
      <c r="HH96" s="249"/>
      <c r="HI96" s="249"/>
      <c r="HJ96" s="249"/>
      <c r="HK96" s="249"/>
      <c r="HL96" s="249"/>
      <c r="HM96" s="249"/>
      <c r="HN96" s="249"/>
      <c r="HO96" s="249"/>
      <c r="HP96" s="249"/>
      <c r="HQ96" s="249"/>
      <c r="HR96" s="249"/>
      <c r="HS96" s="249"/>
      <c r="HT96" s="249"/>
      <c r="HU96" s="249"/>
      <c r="HV96" s="249"/>
      <c r="HW96" s="249"/>
      <c r="HX96" s="249"/>
      <c r="HY96" s="249"/>
      <c r="HZ96" s="249"/>
      <c r="IA96" s="249"/>
      <c r="IB96" s="249"/>
      <c r="IC96" s="249"/>
      <c r="ID96" s="249"/>
    </row>
    <row r="97" spans="1:238" s="144" customFormat="1" ht="222.75" customHeight="1">
      <c r="A97" s="129">
        <f t="shared" si="1"/>
        <v>86</v>
      </c>
      <c r="B97" s="132" t="s">
        <v>281</v>
      </c>
      <c r="C97" s="131">
        <v>33</v>
      </c>
      <c r="D97" s="151" t="s">
        <v>126</v>
      </c>
      <c r="E97" s="153" t="s">
        <v>27</v>
      </c>
      <c r="F97" s="151" t="s">
        <v>272</v>
      </c>
      <c r="G97" s="135" t="s">
        <v>233</v>
      </c>
      <c r="H97" s="130" t="s">
        <v>104</v>
      </c>
      <c r="I97" s="154">
        <f>3800000*12</f>
        <v>45600000</v>
      </c>
      <c r="J97" s="154"/>
      <c r="K97" s="227"/>
      <c r="L97" s="139">
        <v>42033</v>
      </c>
      <c r="M97" s="188">
        <v>365</v>
      </c>
      <c r="N97" s="219">
        <v>42038</v>
      </c>
      <c r="O97" s="219">
        <v>42044</v>
      </c>
      <c r="P97" s="158">
        <v>42408</v>
      </c>
      <c r="Q97" s="152" t="s">
        <v>235</v>
      </c>
      <c r="R97" s="159" t="s">
        <v>391</v>
      </c>
      <c r="S97" s="130" t="s">
        <v>374</v>
      </c>
      <c r="T97" s="132" t="s">
        <v>346</v>
      </c>
      <c r="U97" s="160" t="s">
        <v>563</v>
      </c>
      <c r="V97" s="151" t="s">
        <v>444</v>
      </c>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143"/>
      <c r="FS97" s="143"/>
      <c r="FT97" s="143"/>
      <c r="FU97" s="143"/>
      <c r="FV97" s="143"/>
      <c r="FW97" s="143"/>
      <c r="FX97" s="143"/>
      <c r="FY97" s="143"/>
      <c r="FZ97" s="143"/>
      <c r="GA97" s="143"/>
      <c r="GB97" s="143"/>
      <c r="GC97" s="143"/>
      <c r="GD97" s="143"/>
      <c r="GE97" s="143"/>
      <c r="GF97" s="143"/>
      <c r="GG97" s="143"/>
      <c r="GH97" s="143"/>
      <c r="GI97" s="143"/>
      <c r="GJ97" s="143"/>
      <c r="GK97" s="143"/>
      <c r="GL97" s="143"/>
      <c r="GM97" s="143"/>
      <c r="GN97" s="143"/>
      <c r="GO97" s="143"/>
      <c r="GP97" s="143"/>
      <c r="GQ97" s="143"/>
      <c r="GR97" s="143"/>
      <c r="GS97" s="143"/>
      <c r="GT97" s="143"/>
      <c r="GU97" s="143"/>
      <c r="GV97" s="143"/>
      <c r="GW97" s="143"/>
      <c r="GX97" s="143"/>
      <c r="GY97" s="143"/>
      <c r="GZ97" s="143"/>
      <c r="HA97" s="143"/>
      <c r="HB97" s="143"/>
      <c r="HC97" s="143"/>
      <c r="HD97" s="143"/>
      <c r="HE97" s="143"/>
      <c r="HF97" s="143"/>
      <c r="HG97" s="143"/>
      <c r="HH97" s="143"/>
      <c r="HI97" s="143"/>
      <c r="HJ97" s="143"/>
      <c r="HK97" s="143"/>
      <c r="HL97" s="143"/>
      <c r="HM97" s="143"/>
      <c r="HN97" s="143"/>
      <c r="HO97" s="143"/>
      <c r="HP97" s="143"/>
      <c r="HQ97" s="143"/>
      <c r="HR97" s="143"/>
      <c r="HS97" s="143"/>
      <c r="HT97" s="143"/>
      <c r="HU97" s="143"/>
      <c r="HV97" s="143"/>
      <c r="HW97" s="143"/>
      <c r="HX97" s="143"/>
      <c r="HY97" s="143"/>
      <c r="HZ97" s="143"/>
      <c r="IA97" s="143"/>
      <c r="IB97" s="143"/>
      <c r="IC97" s="143"/>
      <c r="ID97" s="143"/>
    </row>
    <row r="98" spans="1:238" s="144" customFormat="1" ht="171" customHeight="1">
      <c r="A98" s="129">
        <f t="shared" si="1"/>
        <v>87</v>
      </c>
      <c r="B98" s="132" t="s">
        <v>281</v>
      </c>
      <c r="C98" s="131">
        <v>33</v>
      </c>
      <c r="D98" s="151" t="s">
        <v>126</v>
      </c>
      <c r="E98" s="153" t="s">
        <v>27</v>
      </c>
      <c r="F98" s="151" t="s">
        <v>272</v>
      </c>
      <c r="G98" s="135" t="s">
        <v>233</v>
      </c>
      <c r="H98" s="130" t="s">
        <v>104</v>
      </c>
      <c r="I98" s="154">
        <f>3800000*12</f>
        <v>45600000</v>
      </c>
      <c r="J98" s="154">
        <f>3800000*12</f>
        <v>45600000</v>
      </c>
      <c r="K98" s="227">
        <f>I98-J98</f>
        <v>0</v>
      </c>
      <c r="L98" s="139">
        <v>42020</v>
      </c>
      <c r="M98" s="188">
        <v>365</v>
      </c>
      <c r="N98" s="219">
        <v>42034</v>
      </c>
      <c r="O98" s="226">
        <v>42044</v>
      </c>
      <c r="P98" s="226">
        <v>42408</v>
      </c>
      <c r="Q98" s="152" t="s">
        <v>341</v>
      </c>
      <c r="R98" s="159" t="s">
        <v>392</v>
      </c>
      <c r="S98" s="130" t="s">
        <v>358</v>
      </c>
      <c r="T98" s="132" t="s">
        <v>346</v>
      </c>
      <c r="U98" s="160" t="s">
        <v>393</v>
      </c>
      <c r="V98" s="232" t="s">
        <v>360</v>
      </c>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143"/>
      <c r="FS98" s="143"/>
      <c r="FT98" s="143"/>
      <c r="FU98" s="143"/>
      <c r="FV98" s="143"/>
      <c r="FW98" s="143"/>
      <c r="FX98" s="143"/>
      <c r="FY98" s="143"/>
      <c r="FZ98" s="143"/>
      <c r="GA98" s="143"/>
      <c r="GB98" s="143"/>
      <c r="GC98" s="143"/>
      <c r="GD98" s="143"/>
      <c r="GE98" s="143"/>
      <c r="GF98" s="143"/>
      <c r="GG98" s="143"/>
      <c r="GH98" s="143"/>
      <c r="GI98" s="143"/>
      <c r="GJ98" s="143"/>
      <c r="GK98" s="143"/>
      <c r="GL98" s="143"/>
      <c r="GM98" s="143"/>
      <c r="GN98" s="143"/>
      <c r="GO98" s="143"/>
      <c r="GP98" s="143"/>
      <c r="GQ98" s="143"/>
      <c r="GR98" s="143"/>
      <c r="GS98" s="143"/>
      <c r="GT98" s="143"/>
      <c r="GU98" s="143"/>
      <c r="GV98" s="143"/>
      <c r="GW98" s="143"/>
      <c r="GX98" s="143"/>
      <c r="GY98" s="143"/>
      <c r="GZ98" s="143"/>
      <c r="HA98" s="143"/>
      <c r="HB98" s="143"/>
      <c r="HC98" s="143"/>
      <c r="HD98" s="143"/>
      <c r="HE98" s="143"/>
      <c r="HF98" s="143"/>
      <c r="HG98" s="143"/>
      <c r="HH98" s="143"/>
      <c r="HI98" s="143"/>
      <c r="HJ98" s="143"/>
      <c r="HK98" s="143"/>
      <c r="HL98" s="143"/>
      <c r="HM98" s="143"/>
      <c r="HN98" s="143"/>
      <c r="HO98" s="143"/>
      <c r="HP98" s="143"/>
      <c r="HQ98" s="143"/>
      <c r="HR98" s="143"/>
      <c r="HS98" s="143"/>
      <c r="HT98" s="143"/>
      <c r="HU98" s="143"/>
      <c r="HV98" s="143"/>
      <c r="HW98" s="143"/>
      <c r="HX98" s="143"/>
      <c r="HY98" s="143"/>
      <c r="HZ98" s="143"/>
      <c r="IA98" s="143"/>
      <c r="IB98" s="143"/>
      <c r="IC98" s="143"/>
      <c r="ID98" s="143"/>
    </row>
    <row r="99" spans="1:238" s="144" customFormat="1" ht="148.5" customHeight="1">
      <c r="A99" s="129">
        <f t="shared" si="1"/>
        <v>88</v>
      </c>
      <c r="B99" s="132" t="s">
        <v>281</v>
      </c>
      <c r="C99" s="131">
        <v>33</v>
      </c>
      <c r="D99" s="151" t="s">
        <v>126</v>
      </c>
      <c r="E99" s="153" t="s">
        <v>27</v>
      </c>
      <c r="F99" s="151" t="s">
        <v>272</v>
      </c>
      <c r="G99" s="135" t="s">
        <v>233</v>
      </c>
      <c r="H99" s="130" t="s">
        <v>104</v>
      </c>
      <c r="I99" s="155">
        <f>2970000*12</f>
        <v>35640000</v>
      </c>
      <c r="J99" s="155">
        <f>2970000*12</f>
        <v>35640000</v>
      </c>
      <c r="K99" s="227">
        <f>I99-J99</f>
        <v>0</v>
      </c>
      <c r="L99" s="139">
        <v>42020</v>
      </c>
      <c r="M99" s="188">
        <v>365</v>
      </c>
      <c r="N99" s="219">
        <v>41669</v>
      </c>
      <c r="O99" s="226">
        <v>42039</v>
      </c>
      <c r="P99" s="226">
        <v>42403</v>
      </c>
      <c r="Q99" s="152" t="s">
        <v>341</v>
      </c>
      <c r="R99" s="159" t="s">
        <v>394</v>
      </c>
      <c r="S99" s="130" t="s">
        <v>342</v>
      </c>
      <c r="T99" s="132" t="s">
        <v>346</v>
      </c>
      <c r="U99" s="160" t="s">
        <v>395</v>
      </c>
      <c r="V99" s="232" t="s">
        <v>360</v>
      </c>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143"/>
      <c r="FS99" s="143"/>
      <c r="FT99" s="143"/>
      <c r="FU99" s="143"/>
      <c r="FV99" s="143"/>
      <c r="FW99" s="143"/>
      <c r="FX99" s="143"/>
      <c r="FY99" s="143"/>
      <c r="FZ99" s="143"/>
      <c r="GA99" s="143"/>
      <c r="GB99" s="143"/>
      <c r="GC99" s="143"/>
      <c r="GD99" s="143"/>
      <c r="GE99" s="143"/>
      <c r="GF99" s="143"/>
      <c r="GG99" s="143"/>
      <c r="GH99" s="143"/>
      <c r="GI99" s="143"/>
      <c r="GJ99" s="143"/>
      <c r="GK99" s="143"/>
      <c r="GL99" s="143"/>
      <c r="GM99" s="143"/>
      <c r="GN99" s="143"/>
      <c r="GO99" s="143"/>
      <c r="GP99" s="143"/>
      <c r="GQ99" s="143"/>
      <c r="GR99" s="143"/>
      <c r="GS99" s="143"/>
      <c r="GT99" s="143"/>
      <c r="GU99" s="143"/>
      <c r="GV99" s="143"/>
      <c r="GW99" s="143"/>
      <c r="GX99" s="143"/>
      <c r="GY99" s="143"/>
      <c r="GZ99" s="143"/>
      <c r="HA99" s="143"/>
      <c r="HB99" s="143"/>
      <c r="HC99" s="143"/>
      <c r="HD99" s="143"/>
      <c r="HE99" s="143"/>
      <c r="HF99" s="143"/>
      <c r="HG99" s="143"/>
      <c r="HH99" s="143"/>
      <c r="HI99" s="143"/>
      <c r="HJ99" s="143"/>
      <c r="HK99" s="143"/>
      <c r="HL99" s="143"/>
      <c r="HM99" s="143"/>
      <c r="HN99" s="143"/>
      <c r="HO99" s="143"/>
      <c r="HP99" s="143"/>
      <c r="HQ99" s="143"/>
      <c r="HR99" s="143"/>
      <c r="HS99" s="143"/>
      <c r="HT99" s="143"/>
      <c r="HU99" s="143"/>
      <c r="HV99" s="143"/>
      <c r="HW99" s="143"/>
      <c r="HX99" s="143"/>
      <c r="HY99" s="143"/>
      <c r="HZ99" s="143"/>
      <c r="IA99" s="143"/>
      <c r="IB99" s="143"/>
      <c r="IC99" s="143"/>
      <c r="ID99" s="143"/>
    </row>
    <row r="100" spans="1:238" s="144" customFormat="1" ht="132" customHeight="1">
      <c r="A100" s="129">
        <f t="shared" si="1"/>
        <v>89</v>
      </c>
      <c r="B100" s="132" t="s">
        <v>281</v>
      </c>
      <c r="C100" s="131">
        <v>33</v>
      </c>
      <c r="D100" s="151" t="s">
        <v>126</v>
      </c>
      <c r="E100" s="153" t="s">
        <v>27</v>
      </c>
      <c r="F100" s="151" t="s">
        <v>272</v>
      </c>
      <c r="G100" s="135" t="s">
        <v>233</v>
      </c>
      <c r="H100" s="130" t="s">
        <v>104</v>
      </c>
      <c r="I100" s="150">
        <f>1860000*12</f>
        <v>22320000</v>
      </c>
      <c r="J100" s="150">
        <f>1860000*12</f>
        <v>22320000</v>
      </c>
      <c r="K100" s="227">
        <f>I100-J100</f>
        <v>0</v>
      </c>
      <c r="L100" s="139">
        <v>42020</v>
      </c>
      <c r="M100" s="188">
        <v>365</v>
      </c>
      <c r="N100" s="219">
        <v>42034</v>
      </c>
      <c r="O100" s="226">
        <v>42044</v>
      </c>
      <c r="P100" s="226">
        <v>42398</v>
      </c>
      <c r="Q100" s="152" t="s">
        <v>341</v>
      </c>
      <c r="R100" s="159" t="s">
        <v>396</v>
      </c>
      <c r="S100" s="130" t="s">
        <v>343</v>
      </c>
      <c r="T100" s="132" t="s">
        <v>346</v>
      </c>
      <c r="U100" s="160" t="s">
        <v>397</v>
      </c>
      <c r="V100" s="232" t="s">
        <v>360</v>
      </c>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143"/>
      <c r="FS100" s="143"/>
      <c r="FT100" s="143"/>
      <c r="FU100" s="143"/>
      <c r="FV100" s="143"/>
      <c r="FW100" s="143"/>
      <c r="FX100" s="143"/>
      <c r="FY100" s="143"/>
      <c r="FZ100" s="143"/>
      <c r="GA100" s="143"/>
      <c r="GB100" s="143"/>
      <c r="GC100" s="143"/>
      <c r="GD100" s="143"/>
      <c r="GE100" s="143"/>
      <c r="GF100" s="143"/>
      <c r="GG100" s="143"/>
      <c r="GH100" s="143"/>
      <c r="GI100" s="143"/>
      <c r="GJ100" s="143"/>
      <c r="GK100" s="143"/>
      <c r="GL100" s="143"/>
      <c r="GM100" s="143"/>
      <c r="GN100" s="143"/>
      <c r="GO100" s="143"/>
      <c r="GP100" s="143"/>
      <c r="GQ100" s="143"/>
      <c r="GR100" s="143"/>
      <c r="GS100" s="143"/>
      <c r="GT100" s="143"/>
      <c r="GU100" s="143"/>
      <c r="GV100" s="143"/>
      <c r="GW100" s="143"/>
      <c r="GX100" s="143"/>
      <c r="GY100" s="143"/>
      <c r="GZ100" s="143"/>
      <c r="HA100" s="143"/>
      <c r="HB100" s="143"/>
      <c r="HC100" s="143"/>
      <c r="HD100" s="143"/>
      <c r="HE100" s="143"/>
      <c r="HF100" s="143"/>
      <c r="HG100" s="143"/>
      <c r="HH100" s="143"/>
      <c r="HI100" s="143"/>
      <c r="HJ100" s="143"/>
      <c r="HK100" s="143"/>
      <c r="HL100" s="143"/>
      <c r="HM100" s="143"/>
      <c r="HN100" s="143"/>
      <c r="HO100" s="143"/>
      <c r="HP100" s="143"/>
      <c r="HQ100" s="143"/>
      <c r="HR100" s="143"/>
      <c r="HS100" s="143"/>
      <c r="HT100" s="143"/>
      <c r="HU100" s="143"/>
      <c r="HV100" s="143"/>
      <c r="HW100" s="143"/>
      <c r="HX100" s="143"/>
      <c r="HY100" s="143"/>
      <c r="HZ100" s="143"/>
      <c r="IA100" s="143"/>
      <c r="IB100" s="143"/>
      <c r="IC100" s="143"/>
      <c r="ID100" s="143"/>
    </row>
    <row r="101" spans="1:238" s="144" customFormat="1" ht="156.75" customHeight="1">
      <c r="A101" s="129">
        <f t="shared" si="1"/>
        <v>90</v>
      </c>
      <c r="B101" s="132" t="s">
        <v>281</v>
      </c>
      <c r="C101" s="131">
        <v>33</v>
      </c>
      <c r="D101" s="151" t="s">
        <v>126</v>
      </c>
      <c r="E101" s="153" t="s">
        <v>27</v>
      </c>
      <c r="F101" s="151" t="s">
        <v>272</v>
      </c>
      <c r="G101" s="135" t="s">
        <v>233</v>
      </c>
      <c r="H101" s="130" t="s">
        <v>104</v>
      </c>
      <c r="I101" s="150">
        <f>1500000*12</f>
        <v>18000000</v>
      </c>
      <c r="J101" s="150"/>
      <c r="K101" s="227"/>
      <c r="L101" s="139">
        <v>42020</v>
      </c>
      <c r="M101" s="188">
        <v>365</v>
      </c>
      <c r="N101" s="219">
        <v>42038</v>
      </c>
      <c r="O101" s="219">
        <v>42044</v>
      </c>
      <c r="P101" s="158">
        <v>42408</v>
      </c>
      <c r="Q101" s="152" t="s">
        <v>403</v>
      </c>
      <c r="R101" s="159" t="s">
        <v>398</v>
      </c>
      <c r="S101" s="130" t="s">
        <v>344</v>
      </c>
      <c r="T101" s="132" t="s">
        <v>346</v>
      </c>
      <c r="U101" s="160" t="s">
        <v>564</v>
      </c>
      <c r="V101" s="151" t="s">
        <v>444</v>
      </c>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143"/>
      <c r="FS101" s="143"/>
      <c r="FT101" s="143"/>
      <c r="FU101" s="143"/>
      <c r="FV101" s="143"/>
      <c r="FW101" s="143"/>
      <c r="FX101" s="143"/>
      <c r="FY101" s="143"/>
      <c r="FZ101" s="143"/>
      <c r="GA101" s="143"/>
      <c r="GB101" s="143"/>
      <c r="GC101" s="143"/>
      <c r="GD101" s="143"/>
      <c r="GE101" s="143"/>
      <c r="GF101" s="143"/>
      <c r="GG101" s="143"/>
      <c r="GH101" s="143"/>
      <c r="GI101" s="143"/>
      <c r="GJ101" s="143"/>
      <c r="GK101" s="143"/>
      <c r="GL101" s="143"/>
      <c r="GM101" s="143"/>
      <c r="GN101" s="143"/>
      <c r="GO101" s="143"/>
      <c r="GP101" s="143"/>
      <c r="GQ101" s="143"/>
      <c r="GR101" s="143"/>
      <c r="GS101" s="143"/>
      <c r="GT101" s="143"/>
      <c r="GU101" s="143"/>
      <c r="GV101" s="143"/>
      <c r="GW101" s="143"/>
      <c r="GX101" s="143"/>
      <c r="GY101" s="143"/>
      <c r="GZ101" s="143"/>
      <c r="HA101" s="143"/>
      <c r="HB101" s="143"/>
      <c r="HC101" s="143"/>
      <c r="HD101" s="143"/>
      <c r="HE101" s="143"/>
      <c r="HF101" s="143"/>
      <c r="HG101" s="143"/>
      <c r="HH101" s="143"/>
      <c r="HI101" s="143"/>
      <c r="HJ101" s="143"/>
      <c r="HK101" s="143"/>
      <c r="HL101" s="143"/>
      <c r="HM101" s="143"/>
      <c r="HN101" s="143"/>
      <c r="HO101" s="143"/>
      <c r="HP101" s="143"/>
      <c r="HQ101" s="143"/>
      <c r="HR101" s="143"/>
      <c r="HS101" s="143"/>
      <c r="HT101" s="143"/>
      <c r="HU101" s="143"/>
      <c r="HV101" s="143"/>
      <c r="HW101" s="143"/>
      <c r="HX101" s="143"/>
      <c r="HY101" s="143"/>
      <c r="HZ101" s="143"/>
      <c r="IA101" s="143"/>
      <c r="IB101" s="143"/>
      <c r="IC101" s="143"/>
      <c r="ID101" s="143"/>
    </row>
    <row r="102" spans="1:238" s="144" customFormat="1" ht="137.25" customHeight="1">
      <c r="A102" s="129">
        <f t="shared" si="1"/>
        <v>91</v>
      </c>
      <c r="B102" s="132" t="s">
        <v>281</v>
      </c>
      <c r="C102" s="131">
        <v>33</v>
      </c>
      <c r="D102" s="151" t="s">
        <v>126</v>
      </c>
      <c r="E102" s="153" t="s">
        <v>27</v>
      </c>
      <c r="F102" s="151" t="s">
        <v>272</v>
      </c>
      <c r="G102" s="135" t="s">
        <v>233</v>
      </c>
      <c r="H102" s="130" t="s">
        <v>104</v>
      </c>
      <c r="I102" s="150">
        <f aca="true" t="shared" si="2" ref="I102:I107">1500000*12</f>
        <v>18000000</v>
      </c>
      <c r="J102" s="150"/>
      <c r="K102" s="227"/>
      <c r="L102" s="139">
        <v>42020</v>
      </c>
      <c r="M102" s="188">
        <v>365</v>
      </c>
      <c r="N102" s="219">
        <v>42044</v>
      </c>
      <c r="O102" s="219">
        <v>42046</v>
      </c>
      <c r="P102" s="158">
        <v>42410</v>
      </c>
      <c r="Q102" s="152" t="s">
        <v>403</v>
      </c>
      <c r="R102" s="159" t="s">
        <v>347</v>
      </c>
      <c r="S102" s="130" t="s">
        <v>344</v>
      </c>
      <c r="T102" s="132" t="s">
        <v>346</v>
      </c>
      <c r="U102" s="160" t="s">
        <v>564</v>
      </c>
      <c r="V102" s="151" t="s">
        <v>444</v>
      </c>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143"/>
      <c r="FS102" s="143"/>
      <c r="FT102" s="143"/>
      <c r="FU102" s="143"/>
      <c r="FV102" s="143"/>
      <c r="FW102" s="143"/>
      <c r="FX102" s="143"/>
      <c r="FY102" s="143"/>
      <c r="FZ102" s="143"/>
      <c r="GA102" s="143"/>
      <c r="GB102" s="143"/>
      <c r="GC102" s="143"/>
      <c r="GD102" s="143"/>
      <c r="GE102" s="143"/>
      <c r="GF102" s="143"/>
      <c r="GG102" s="143"/>
      <c r="GH102" s="143"/>
      <c r="GI102" s="143"/>
      <c r="GJ102" s="143"/>
      <c r="GK102" s="143"/>
      <c r="GL102" s="143"/>
      <c r="GM102" s="143"/>
      <c r="GN102" s="143"/>
      <c r="GO102" s="143"/>
      <c r="GP102" s="143"/>
      <c r="GQ102" s="143"/>
      <c r="GR102" s="143"/>
      <c r="GS102" s="143"/>
      <c r="GT102" s="143"/>
      <c r="GU102" s="143"/>
      <c r="GV102" s="143"/>
      <c r="GW102" s="143"/>
      <c r="GX102" s="143"/>
      <c r="GY102" s="143"/>
      <c r="GZ102" s="143"/>
      <c r="HA102" s="143"/>
      <c r="HB102" s="143"/>
      <c r="HC102" s="143"/>
      <c r="HD102" s="143"/>
      <c r="HE102" s="143"/>
      <c r="HF102" s="143"/>
      <c r="HG102" s="143"/>
      <c r="HH102" s="143"/>
      <c r="HI102" s="143"/>
      <c r="HJ102" s="143"/>
      <c r="HK102" s="143"/>
      <c r="HL102" s="143"/>
      <c r="HM102" s="143"/>
      <c r="HN102" s="143"/>
      <c r="HO102" s="143"/>
      <c r="HP102" s="143"/>
      <c r="HQ102" s="143"/>
      <c r="HR102" s="143"/>
      <c r="HS102" s="143"/>
      <c r="HT102" s="143"/>
      <c r="HU102" s="143"/>
      <c r="HV102" s="143"/>
      <c r="HW102" s="143"/>
      <c r="HX102" s="143"/>
      <c r="HY102" s="143"/>
      <c r="HZ102" s="143"/>
      <c r="IA102" s="143"/>
      <c r="IB102" s="143"/>
      <c r="IC102" s="143"/>
      <c r="ID102" s="143"/>
    </row>
    <row r="103" spans="1:238" s="144" customFormat="1" ht="144.75" customHeight="1">
      <c r="A103" s="129">
        <f t="shared" si="1"/>
        <v>92</v>
      </c>
      <c r="B103" s="132" t="s">
        <v>281</v>
      </c>
      <c r="C103" s="131">
        <v>33</v>
      </c>
      <c r="D103" s="151" t="s">
        <v>126</v>
      </c>
      <c r="E103" s="153" t="s">
        <v>27</v>
      </c>
      <c r="F103" s="151" t="s">
        <v>272</v>
      </c>
      <c r="G103" s="135" t="s">
        <v>233</v>
      </c>
      <c r="H103" s="130" t="s">
        <v>104</v>
      </c>
      <c r="I103" s="150">
        <f t="shared" si="2"/>
        <v>18000000</v>
      </c>
      <c r="J103" s="150"/>
      <c r="K103" s="227"/>
      <c r="L103" s="139">
        <v>42020</v>
      </c>
      <c r="M103" s="188">
        <v>365</v>
      </c>
      <c r="N103" s="219">
        <v>42044</v>
      </c>
      <c r="O103" s="219">
        <v>42046</v>
      </c>
      <c r="P103" s="158">
        <v>42410</v>
      </c>
      <c r="Q103" s="152" t="s">
        <v>403</v>
      </c>
      <c r="R103" s="159" t="s">
        <v>347</v>
      </c>
      <c r="S103" s="130" t="s">
        <v>344</v>
      </c>
      <c r="T103" s="132" t="s">
        <v>346</v>
      </c>
      <c r="U103" s="160" t="s">
        <v>564</v>
      </c>
      <c r="V103" s="151" t="s">
        <v>444</v>
      </c>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143"/>
      <c r="FS103" s="143"/>
      <c r="FT103" s="143"/>
      <c r="FU103" s="143"/>
      <c r="FV103" s="143"/>
      <c r="FW103" s="143"/>
      <c r="FX103" s="143"/>
      <c r="FY103" s="143"/>
      <c r="FZ103" s="143"/>
      <c r="GA103" s="143"/>
      <c r="GB103" s="143"/>
      <c r="GC103" s="143"/>
      <c r="GD103" s="143"/>
      <c r="GE103" s="143"/>
      <c r="GF103" s="143"/>
      <c r="GG103" s="143"/>
      <c r="GH103" s="143"/>
      <c r="GI103" s="143"/>
      <c r="GJ103" s="143"/>
      <c r="GK103" s="143"/>
      <c r="GL103" s="143"/>
      <c r="GM103" s="143"/>
      <c r="GN103" s="143"/>
      <c r="GO103" s="143"/>
      <c r="GP103" s="143"/>
      <c r="GQ103" s="143"/>
      <c r="GR103" s="143"/>
      <c r="GS103" s="143"/>
      <c r="GT103" s="143"/>
      <c r="GU103" s="143"/>
      <c r="GV103" s="143"/>
      <c r="GW103" s="143"/>
      <c r="GX103" s="143"/>
      <c r="GY103" s="143"/>
      <c r="GZ103" s="143"/>
      <c r="HA103" s="143"/>
      <c r="HB103" s="143"/>
      <c r="HC103" s="143"/>
      <c r="HD103" s="143"/>
      <c r="HE103" s="143"/>
      <c r="HF103" s="143"/>
      <c r="HG103" s="143"/>
      <c r="HH103" s="143"/>
      <c r="HI103" s="143"/>
      <c r="HJ103" s="143"/>
      <c r="HK103" s="143"/>
      <c r="HL103" s="143"/>
      <c r="HM103" s="143"/>
      <c r="HN103" s="143"/>
      <c r="HO103" s="143"/>
      <c r="HP103" s="143"/>
      <c r="HQ103" s="143"/>
      <c r="HR103" s="143"/>
      <c r="HS103" s="143"/>
      <c r="HT103" s="143"/>
      <c r="HU103" s="143"/>
      <c r="HV103" s="143"/>
      <c r="HW103" s="143"/>
      <c r="HX103" s="143"/>
      <c r="HY103" s="143"/>
      <c r="HZ103" s="143"/>
      <c r="IA103" s="143"/>
      <c r="IB103" s="143"/>
      <c r="IC103" s="143"/>
      <c r="ID103" s="143"/>
    </row>
    <row r="104" spans="1:238" s="144" customFormat="1" ht="142.5" customHeight="1">
      <c r="A104" s="129">
        <f t="shared" si="1"/>
        <v>93</v>
      </c>
      <c r="B104" s="132" t="s">
        <v>281</v>
      </c>
      <c r="C104" s="131">
        <v>33</v>
      </c>
      <c r="D104" s="151" t="s">
        <v>126</v>
      </c>
      <c r="E104" s="153" t="s">
        <v>27</v>
      </c>
      <c r="F104" s="151" t="s">
        <v>272</v>
      </c>
      <c r="G104" s="135" t="s">
        <v>233</v>
      </c>
      <c r="H104" s="130" t="s">
        <v>104</v>
      </c>
      <c r="I104" s="150">
        <f t="shared" si="2"/>
        <v>18000000</v>
      </c>
      <c r="J104" s="150"/>
      <c r="K104" s="227"/>
      <c r="L104" s="145">
        <v>42020</v>
      </c>
      <c r="M104" s="156">
        <v>365</v>
      </c>
      <c r="N104" s="157">
        <v>42046</v>
      </c>
      <c r="O104" s="157">
        <v>42053</v>
      </c>
      <c r="P104" s="158">
        <v>42417</v>
      </c>
      <c r="Q104" s="152" t="s">
        <v>403</v>
      </c>
      <c r="R104" s="159" t="s">
        <v>348</v>
      </c>
      <c r="S104" s="130" t="s">
        <v>344</v>
      </c>
      <c r="T104" s="132" t="s">
        <v>346</v>
      </c>
      <c r="U104" s="160" t="s">
        <v>345</v>
      </c>
      <c r="V104" s="151" t="s">
        <v>444</v>
      </c>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143"/>
      <c r="FS104" s="143"/>
      <c r="FT104" s="143"/>
      <c r="FU104" s="143"/>
      <c r="FV104" s="143"/>
      <c r="FW104" s="143"/>
      <c r="FX104" s="143"/>
      <c r="FY104" s="143"/>
      <c r="FZ104" s="143"/>
      <c r="GA104" s="143"/>
      <c r="GB104" s="143"/>
      <c r="GC104" s="143"/>
      <c r="GD104" s="143"/>
      <c r="GE104" s="143"/>
      <c r="GF104" s="143"/>
      <c r="GG104" s="143"/>
      <c r="GH104" s="143"/>
      <c r="GI104" s="143"/>
      <c r="GJ104" s="143"/>
      <c r="GK104" s="143"/>
      <c r="GL104" s="143"/>
      <c r="GM104" s="143"/>
      <c r="GN104" s="143"/>
      <c r="GO104" s="143"/>
      <c r="GP104" s="143"/>
      <c r="GQ104" s="143"/>
      <c r="GR104" s="143"/>
      <c r="GS104" s="143"/>
      <c r="GT104" s="143"/>
      <c r="GU104" s="143"/>
      <c r="GV104" s="143"/>
      <c r="GW104" s="143"/>
      <c r="GX104" s="143"/>
      <c r="GY104" s="143"/>
      <c r="GZ104" s="143"/>
      <c r="HA104" s="143"/>
      <c r="HB104" s="143"/>
      <c r="HC104" s="143"/>
      <c r="HD104" s="143"/>
      <c r="HE104" s="143"/>
      <c r="HF104" s="143"/>
      <c r="HG104" s="143"/>
      <c r="HH104" s="143"/>
      <c r="HI104" s="143"/>
      <c r="HJ104" s="143"/>
      <c r="HK104" s="143"/>
      <c r="HL104" s="143"/>
      <c r="HM104" s="143"/>
      <c r="HN104" s="143"/>
      <c r="HO104" s="143"/>
      <c r="HP104" s="143"/>
      <c r="HQ104" s="143"/>
      <c r="HR104" s="143"/>
      <c r="HS104" s="143"/>
      <c r="HT104" s="143"/>
      <c r="HU104" s="143"/>
      <c r="HV104" s="143"/>
      <c r="HW104" s="143"/>
      <c r="HX104" s="143"/>
      <c r="HY104" s="143"/>
      <c r="HZ104" s="143"/>
      <c r="IA104" s="143"/>
      <c r="IB104" s="143"/>
      <c r="IC104" s="143"/>
      <c r="ID104" s="143"/>
    </row>
    <row r="105" spans="1:238" s="144" customFormat="1" ht="144.75" customHeight="1">
      <c r="A105" s="129">
        <f t="shared" si="1"/>
        <v>94</v>
      </c>
      <c r="B105" s="132" t="s">
        <v>281</v>
      </c>
      <c r="C105" s="131">
        <v>33</v>
      </c>
      <c r="D105" s="151" t="s">
        <v>126</v>
      </c>
      <c r="E105" s="153" t="s">
        <v>27</v>
      </c>
      <c r="F105" s="151" t="s">
        <v>272</v>
      </c>
      <c r="G105" s="135" t="s">
        <v>233</v>
      </c>
      <c r="H105" s="130" t="s">
        <v>104</v>
      </c>
      <c r="I105" s="150">
        <f t="shared" si="2"/>
        <v>18000000</v>
      </c>
      <c r="J105" s="163"/>
      <c r="K105" s="227"/>
      <c r="L105" s="145">
        <v>42020</v>
      </c>
      <c r="M105" s="156">
        <v>365</v>
      </c>
      <c r="N105" s="157">
        <v>42037</v>
      </c>
      <c r="O105" s="157">
        <v>42037</v>
      </c>
      <c r="P105" s="158">
        <v>42404</v>
      </c>
      <c r="Q105" s="152" t="s">
        <v>403</v>
      </c>
      <c r="R105" s="159" t="s">
        <v>348</v>
      </c>
      <c r="S105" s="130" t="s">
        <v>344</v>
      </c>
      <c r="T105" s="132" t="s">
        <v>346</v>
      </c>
      <c r="U105" s="160" t="s">
        <v>345</v>
      </c>
      <c r="V105" s="151" t="s">
        <v>444</v>
      </c>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143"/>
      <c r="FS105" s="143"/>
      <c r="FT105" s="143"/>
      <c r="FU105" s="143"/>
      <c r="FV105" s="143"/>
      <c r="FW105" s="143"/>
      <c r="FX105" s="143"/>
      <c r="FY105" s="143"/>
      <c r="FZ105" s="143"/>
      <c r="GA105" s="143"/>
      <c r="GB105" s="143"/>
      <c r="GC105" s="143"/>
      <c r="GD105" s="143"/>
      <c r="GE105" s="143"/>
      <c r="GF105" s="143"/>
      <c r="GG105" s="143"/>
      <c r="GH105" s="143"/>
      <c r="GI105" s="143"/>
      <c r="GJ105" s="143"/>
      <c r="GK105" s="143"/>
      <c r="GL105" s="143"/>
      <c r="GM105" s="143"/>
      <c r="GN105" s="143"/>
      <c r="GO105" s="143"/>
      <c r="GP105" s="143"/>
      <c r="GQ105" s="143"/>
      <c r="GR105" s="143"/>
      <c r="GS105" s="143"/>
      <c r="GT105" s="143"/>
      <c r="GU105" s="143"/>
      <c r="GV105" s="143"/>
      <c r="GW105" s="143"/>
      <c r="GX105" s="143"/>
      <c r="GY105" s="143"/>
      <c r="GZ105" s="143"/>
      <c r="HA105" s="143"/>
      <c r="HB105" s="143"/>
      <c r="HC105" s="143"/>
      <c r="HD105" s="143"/>
      <c r="HE105" s="143"/>
      <c r="HF105" s="143"/>
      <c r="HG105" s="143"/>
      <c r="HH105" s="143"/>
      <c r="HI105" s="143"/>
      <c r="HJ105" s="143"/>
      <c r="HK105" s="143"/>
      <c r="HL105" s="143"/>
      <c r="HM105" s="143"/>
      <c r="HN105" s="143"/>
      <c r="HO105" s="143"/>
      <c r="HP105" s="143"/>
      <c r="HQ105" s="143"/>
      <c r="HR105" s="143"/>
      <c r="HS105" s="143"/>
      <c r="HT105" s="143"/>
      <c r="HU105" s="143"/>
      <c r="HV105" s="143"/>
      <c r="HW105" s="143"/>
      <c r="HX105" s="143"/>
      <c r="HY105" s="143"/>
      <c r="HZ105" s="143"/>
      <c r="IA105" s="143"/>
      <c r="IB105" s="143"/>
      <c r="IC105" s="143"/>
      <c r="ID105" s="143"/>
    </row>
    <row r="106" spans="1:238" s="144" customFormat="1" ht="147.75" customHeight="1">
      <c r="A106" s="129">
        <f t="shared" si="1"/>
        <v>95</v>
      </c>
      <c r="B106" s="132" t="s">
        <v>281</v>
      </c>
      <c r="C106" s="131">
        <v>33</v>
      </c>
      <c r="D106" s="151" t="s">
        <v>126</v>
      </c>
      <c r="E106" s="153" t="s">
        <v>27</v>
      </c>
      <c r="F106" s="151" t="s">
        <v>272</v>
      </c>
      <c r="G106" s="135" t="s">
        <v>233</v>
      </c>
      <c r="H106" s="130" t="s">
        <v>104</v>
      </c>
      <c r="I106" s="150">
        <f t="shared" si="2"/>
        <v>18000000</v>
      </c>
      <c r="J106" s="163"/>
      <c r="K106" s="227"/>
      <c r="L106" s="145">
        <v>42020</v>
      </c>
      <c r="M106" s="156">
        <v>365</v>
      </c>
      <c r="N106" s="157">
        <v>42037</v>
      </c>
      <c r="O106" s="157">
        <v>42037</v>
      </c>
      <c r="P106" s="158">
        <v>42404</v>
      </c>
      <c r="Q106" s="152" t="s">
        <v>403</v>
      </c>
      <c r="R106" s="159" t="s">
        <v>348</v>
      </c>
      <c r="S106" s="130" t="s">
        <v>344</v>
      </c>
      <c r="T106" s="132" t="s">
        <v>346</v>
      </c>
      <c r="U106" s="160" t="s">
        <v>345</v>
      </c>
      <c r="V106" s="151" t="s">
        <v>444</v>
      </c>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143"/>
      <c r="FS106" s="143"/>
      <c r="FT106" s="143"/>
      <c r="FU106" s="143"/>
      <c r="FV106" s="143"/>
      <c r="FW106" s="143"/>
      <c r="FX106" s="143"/>
      <c r="FY106" s="143"/>
      <c r="FZ106" s="143"/>
      <c r="GA106" s="143"/>
      <c r="GB106" s="143"/>
      <c r="GC106" s="143"/>
      <c r="GD106" s="143"/>
      <c r="GE106" s="143"/>
      <c r="GF106" s="143"/>
      <c r="GG106" s="143"/>
      <c r="GH106" s="143"/>
      <c r="GI106" s="143"/>
      <c r="GJ106" s="143"/>
      <c r="GK106" s="143"/>
      <c r="GL106" s="143"/>
      <c r="GM106" s="143"/>
      <c r="GN106" s="143"/>
      <c r="GO106" s="143"/>
      <c r="GP106" s="143"/>
      <c r="GQ106" s="143"/>
      <c r="GR106" s="143"/>
      <c r="GS106" s="143"/>
      <c r="GT106" s="143"/>
      <c r="GU106" s="143"/>
      <c r="GV106" s="143"/>
      <c r="GW106" s="143"/>
      <c r="GX106" s="143"/>
      <c r="GY106" s="143"/>
      <c r="GZ106" s="143"/>
      <c r="HA106" s="143"/>
      <c r="HB106" s="143"/>
      <c r="HC106" s="143"/>
      <c r="HD106" s="143"/>
      <c r="HE106" s="143"/>
      <c r="HF106" s="143"/>
      <c r="HG106" s="143"/>
      <c r="HH106" s="143"/>
      <c r="HI106" s="143"/>
      <c r="HJ106" s="143"/>
      <c r="HK106" s="143"/>
      <c r="HL106" s="143"/>
      <c r="HM106" s="143"/>
      <c r="HN106" s="143"/>
      <c r="HO106" s="143"/>
      <c r="HP106" s="143"/>
      <c r="HQ106" s="143"/>
      <c r="HR106" s="143"/>
      <c r="HS106" s="143"/>
      <c r="HT106" s="143"/>
      <c r="HU106" s="143"/>
      <c r="HV106" s="143"/>
      <c r="HW106" s="143"/>
      <c r="HX106" s="143"/>
      <c r="HY106" s="143"/>
      <c r="HZ106" s="143"/>
      <c r="IA106" s="143"/>
      <c r="IB106" s="143"/>
      <c r="IC106" s="143"/>
      <c r="ID106" s="143"/>
    </row>
    <row r="107" spans="1:238" s="144" customFormat="1" ht="144.75" customHeight="1">
      <c r="A107" s="129">
        <f t="shared" si="1"/>
        <v>96</v>
      </c>
      <c r="B107" s="132" t="s">
        <v>281</v>
      </c>
      <c r="C107" s="131">
        <v>33</v>
      </c>
      <c r="D107" s="151" t="s">
        <v>126</v>
      </c>
      <c r="E107" s="153" t="s">
        <v>27</v>
      </c>
      <c r="F107" s="151" t="s">
        <v>272</v>
      </c>
      <c r="G107" s="135" t="s">
        <v>233</v>
      </c>
      <c r="H107" s="130" t="s">
        <v>104</v>
      </c>
      <c r="I107" s="150">
        <f t="shared" si="2"/>
        <v>18000000</v>
      </c>
      <c r="J107" s="163"/>
      <c r="K107" s="227"/>
      <c r="L107" s="145">
        <v>42020</v>
      </c>
      <c r="M107" s="156">
        <v>365</v>
      </c>
      <c r="N107" s="157">
        <v>42037</v>
      </c>
      <c r="O107" s="157">
        <v>42037</v>
      </c>
      <c r="P107" s="158">
        <v>42404</v>
      </c>
      <c r="Q107" s="152" t="s">
        <v>403</v>
      </c>
      <c r="R107" s="159" t="s">
        <v>348</v>
      </c>
      <c r="S107" s="130" t="s">
        <v>344</v>
      </c>
      <c r="T107" s="132" t="s">
        <v>346</v>
      </c>
      <c r="U107" s="160" t="s">
        <v>345</v>
      </c>
      <c r="V107" s="151" t="s">
        <v>444</v>
      </c>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143"/>
      <c r="FS107" s="143"/>
      <c r="FT107" s="143"/>
      <c r="FU107" s="143"/>
      <c r="FV107" s="143"/>
      <c r="FW107" s="143"/>
      <c r="FX107" s="143"/>
      <c r="FY107" s="143"/>
      <c r="FZ107" s="143"/>
      <c r="GA107" s="143"/>
      <c r="GB107" s="143"/>
      <c r="GC107" s="143"/>
      <c r="GD107" s="143"/>
      <c r="GE107" s="143"/>
      <c r="GF107" s="143"/>
      <c r="GG107" s="143"/>
      <c r="GH107" s="143"/>
      <c r="GI107" s="143"/>
      <c r="GJ107" s="143"/>
      <c r="GK107" s="143"/>
      <c r="GL107" s="143"/>
      <c r="GM107" s="143"/>
      <c r="GN107" s="143"/>
      <c r="GO107" s="143"/>
      <c r="GP107" s="143"/>
      <c r="GQ107" s="143"/>
      <c r="GR107" s="143"/>
      <c r="GS107" s="143"/>
      <c r="GT107" s="143"/>
      <c r="GU107" s="143"/>
      <c r="GV107" s="143"/>
      <c r="GW107" s="143"/>
      <c r="GX107" s="143"/>
      <c r="GY107" s="143"/>
      <c r="GZ107" s="143"/>
      <c r="HA107" s="143"/>
      <c r="HB107" s="143"/>
      <c r="HC107" s="143"/>
      <c r="HD107" s="143"/>
      <c r="HE107" s="143"/>
      <c r="HF107" s="143"/>
      <c r="HG107" s="143"/>
      <c r="HH107" s="143"/>
      <c r="HI107" s="143"/>
      <c r="HJ107" s="143"/>
      <c r="HK107" s="143"/>
      <c r="HL107" s="143"/>
      <c r="HM107" s="143"/>
      <c r="HN107" s="143"/>
      <c r="HO107" s="143"/>
      <c r="HP107" s="143"/>
      <c r="HQ107" s="143"/>
      <c r="HR107" s="143"/>
      <c r="HS107" s="143"/>
      <c r="HT107" s="143"/>
      <c r="HU107" s="143"/>
      <c r="HV107" s="143"/>
      <c r="HW107" s="143"/>
      <c r="HX107" s="143"/>
      <c r="HY107" s="143"/>
      <c r="HZ107" s="143"/>
      <c r="IA107" s="143"/>
      <c r="IB107" s="143"/>
      <c r="IC107" s="143"/>
      <c r="ID107" s="143"/>
    </row>
    <row r="108" spans="1:238" s="144" customFormat="1" ht="129" customHeight="1">
      <c r="A108" s="129">
        <f t="shared" si="1"/>
        <v>97</v>
      </c>
      <c r="B108" s="132" t="s">
        <v>281</v>
      </c>
      <c r="C108" s="131">
        <v>33</v>
      </c>
      <c r="D108" s="151" t="s">
        <v>126</v>
      </c>
      <c r="E108" s="153" t="s">
        <v>27</v>
      </c>
      <c r="F108" s="151" t="s">
        <v>272</v>
      </c>
      <c r="G108" s="135" t="s">
        <v>132</v>
      </c>
      <c r="H108" s="130" t="s">
        <v>104</v>
      </c>
      <c r="I108" s="150">
        <v>310840000</v>
      </c>
      <c r="J108" s="149"/>
      <c r="K108" s="227"/>
      <c r="L108" s="145">
        <v>42053</v>
      </c>
      <c r="M108" s="156">
        <v>180</v>
      </c>
      <c r="N108" s="157">
        <v>42187</v>
      </c>
      <c r="O108" s="157">
        <v>42188</v>
      </c>
      <c r="P108" s="158">
        <v>42368</v>
      </c>
      <c r="Q108" s="161" t="s">
        <v>71</v>
      </c>
      <c r="R108" s="159" t="s">
        <v>349</v>
      </c>
      <c r="S108" s="130" t="s">
        <v>82</v>
      </c>
      <c r="T108" s="132" t="s">
        <v>346</v>
      </c>
      <c r="U108" s="233" t="s">
        <v>567</v>
      </c>
      <c r="V108" s="233" t="s">
        <v>567</v>
      </c>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143"/>
      <c r="FS108" s="143"/>
      <c r="FT108" s="143"/>
      <c r="FU108" s="143"/>
      <c r="FV108" s="143"/>
      <c r="FW108" s="143"/>
      <c r="FX108" s="143"/>
      <c r="FY108" s="143"/>
      <c r="FZ108" s="143"/>
      <c r="GA108" s="143"/>
      <c r="GB108" s="143"/>
      <c r="GC108" s="143"/>
      <c r="GD108" s="143"/>
      <c r="GE108" s="143"/>
      <c r="GF108" s="143"/>
      <c r="GG108" s="143"/>
      <c r="GH108" s="143"/>
      <c r="GI108" s="143"/>
      <c r="GJ108" s="143"/>
      <c r="GK108" s="143"/>
      <c r="GL108" s="143"/>
      <c r="GM108" s="143"/>
      <c r="GN108" s="143"/>
      <c r="GO108" s="143"/>
      <c r="GP108" s="143"/>
      <c r="GQ108" s="143"/>
      <c r="GR108" s="143"/>
      <c r="GS108" s="143"/>
      <c r="GT108" s="143"/>
      <c r="GU108" s="143"/>
      <c r="GV108" s="143"/>
      <c r="GW108" s="143"/>
      <c r="GX108" s="143"/>
      <c r="GY108" s="143"/>
      <c r="GZ108" s="143"/>
      <c r="HA108" s="143"/>
      <c r="HB108" s="143"/>
      <c r="HC108" s="143"/>
      <c r="HD108" s="143"/>
      <c r="HE108" s="143"/>
      <c r="HF108" s="143"/>
      <c r="HG108" s="143"/>
      <c r="HH108" s="143"/>
      <c r="HI108" s="143"/>
      <c r="HJ108" s="143"/>
      <c r="HK108" s="143"/>
      <c r="HL108" s="143"/>
      <c r="HM108" s="143"/>
      <c r="HN108" s="143"/>
      <c r="HO108" s="143"/>
      <c r="HP108" s="143"/>
      <c r="HQ108" s="143"/>
      <c r="HR108" s="143"/>
      <c r="HS108" s="143"/>
      <c r="HT108" s="143"/>
      <c r="HU108" s="143"/>
      <c r="HV108" s="143"/>
      <c r="HW108" s="143"/>
      <c r="HX108" s="143"/>
      <c r="HY108" s="143"/>
      <c r="HZ108" s="143"/>
      <c r="IA108" s="143"/>
      <c r="IB108" s="143"/>
      <c r="IC108" s="143"/>
      <c r="ID108" s="143"/>
    </row>
    <row r="109" spans="1:238" s="144" customFormat="1" ht="107.25" customHeight="1">
      <c r="A109" s="129">
        <f t="shared" si="1"/>
        <v>98</v>
      </c>
      <c r="B109" s="132" t="s">
        <v>281</v>
      </c>
      <c r="C109" s="131">
        <v>33</v>
      </c>
      <c r="D109" s="151" t="s">
        <v>126</v>
      </c>
      <c r="E109" s="153" t="s">
        <v>27</v>
      </c>
      <c r="F109" s="151" t="s">
        <v>272</v>
      </c>
      <c r="G109" s="151" t="s">
        <v>232</v>
      </c>
      <c r="H109" s="151" t="s">
        <v>273</v>
      </c>
      <c r="I109" s="150">
        <v>1500000000</v>
      </c>
      <c r="J109" s="155"/>
      <c r="K109" s="227"/>
      <c r="L109" s="145">
        <v>42079</v>
      </c>
      <c r="M109" s="156">
        <v>180</v>
      </c>
      <c r="N109" s="157">
        <v>42185</v>
      </c>
      <c r="O109" s="157">
        <v>42186</v>
      </c>
      <c r="P109" s="148">
        <v>42366</v>
      </c>
      <c r="Q109" s="135" t="s">
        <v>68</v>
      </c>
      <c r="R109" s="161" t="s">
        <v>285</v>
      </c>
      <c r="S109" s="168" t="s">
        <v>282</v>
      </c>
      <c r="T109" s="132" t="s">
        <v>346</v>
      </c>
      <c r="U109" s="233" t="s">
        <v>567</v>
      </c>
      <c r="V109" s="233" t="s">
        <v>567</v>
      </c>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143"/>
      <c r="FS109" s="143"/>
      <c r="FT109" s="143"/>
      <c r="FU109" s="143"/>
      <c r="FV109" s="143"/>
      <c r="FW109" s="143"/>
      <c r="FX109" s="143"/>
      <c r="FY109" s="143"/>
      <c r="FZ109" s="143"/>
      <c r="GA109" s="143"/>
      <c r="GB109" s="143"/>
      <c r="GC109" s="143"/>
      <c r="GD109" s="143"/>
      <c r="GE109" s="143"/>
      <c r="GF109" s="143"/>
      <c r="GG109" s="143"/>
      <c r="GH109" s="143"/>
      <c r="GI109" s="143"/>
      <c r="GJ109" s="143"/>
      <c r="GK109" s="143"/>
      <c r="GL109" s="143"/>
      <c r="GM109" s="143"/>
      <c r="GN109" s="143"/>
      <c r="GO109" s="143"/>
      <c r="GP109" s="143"/>
      <c r="GQ109" s="143"/>
      <c r="GR109" s="143"/>
      <c r="GS109" s="143"/>
      <c r="GT109" s="143"/>
      <c r="GU109" s="143"/>
      <c r="GV109" s="143"/>
      <c r="GW109" s="143"/>
      <c r="GX109" s="143"/>
      <c r="GY109" s="143"/>
      <c r="GZ109" s="143"/>
      <c r="HA109" s="143"/>
      <c r="HB109" s="143"/>
      <c r="HC109" s="143"/>
      <c r="HD109" s="143"/>
      <c r="HE109" s="143"/>
      <c r="HF109" s="143"/>
      <c r="HG109" s="143"/>
      <c r="HH109" s="143"/>
      <c r="HI109" s="143"/>
      <c r="HJ109" s="143"/>
      <c r="HK109" s="143"/>
      <c r="HL109" s="143"/>
      <c r="HM109" s="143"/>
      <c r="HN109" s="143"/>
      <c r="HO109" s="143"/>
      <c r="HP109" s="143"/>
      <c r="HQ109" s="143"/>
      <c r="HR109" s="143"/>
      <c r="HS109" s="143"/>
      <c r="HT109" s="143"/>
      <c r="HU109" s="143"/>
      <c r="HV109" s="143"/>
      <c r="HW109" s="143"/>
      <c r="HX109" s="143"/>
      <c r="HY109" s="143"/>
      <c r="HZ109" s="143"/>
      <c r="IA109" s="143"/>
      <c r="IB109" s="143"/>
      <c r="IC109" s="143"/>
      <c r="ID109" s="143"/>
    </row>
    <row r="110" spans="1:238" s="144" customFormat="1" ht="99.75" customHeight="1">
      <c r="A110" s="129">
        <f t="shared" si="1"/>
        <v>99</v>
      </c>
      <c r="B110" s="132" t="s">
        <v>281</v>
      </c>
      <c r="C110" s="131">
        <v>33</v>
      </c>
      <c r="D110" s="151" t="s">
        <v>126</v>
      </c>
      <c r="E110" s="153" t="s">
        <v>27</v>
      </c>
      <c r="F110" s="151" t="s">
        <v>272</v>
      </c>
      <c r="G110" s="151" t="s">
        <v>52</v>
      </c>
      <c r="H110" s="165" t="s">
        <v>283</v>
      </c>
      <c r="I110" s="150">
        <v>120000000</v>
      </c>
      <c r="J110" s="155"/>
      <c r="K110" s="227"/>
      <c r="L110" s="145">
        <v>42079</v>
      </c>
      <c r="M110" s="156">
        <v>180</v>
      </c>
      <c r="N110" s="157">
        <v>42185</v>
      </c>
      <c r="O110" s="157">
        <v>42186</v>
      </c>
      <c r="P110" s="148">
        <v>42366</v>
      </c>
      <c r="Q110" s="135" t="s">
        <v>68</v>
      </c>
      <c r="R110" s="172" t="s">
        <v>286</v>
      </c>
      <c r="S110" s="168" t="s">
        <v>284</v>
      </c>
      <c r="T110" s="132" t="s">
        <v>346</v>
      </c>
      <c r="U110" s="233" t="s">
        <v>567</v>
      </c>
      <c r="V110" s="233" t="s">
        <v>567</v>
      </c>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143"/>
      <c r="FS110" s="143"/>
      <c r="FT110" s="143"/>
      <c r="FU110" s="143"/>
      <c r="FV110" s="143"/>
      <c r="FW110" s="143"/>
      <c r="FX110" s="143"/>
      <c r="FY110" s="143"/>
      <c r="FZ110" s="143"/>
      <c r="GA110" s="143"/>
      <c r="GB110" s="143"/>
      <c r="GC110" s="143"/>
      <c r="GD110" s="143"/>
      <c r="GE110" s="143"/>
      <c r="GF110" s="143"/>
      <c r="GG110" s="143"/>
      <c r="GH110" s="143"/>
      <c r="GI110" s="143"/>
      <c r="GJ110" s="143"/>
      <c r="GK110" s="143"/>
      <c r="GL110" s="143"/>
      <c r="GM110" s="143"/>
      <c r="GN110" s="143"/>
      <c r="GO110" s="143"/>
      <c r="GP110" s="143"/>
      <c r="GQ110" s="143"/>
      <c r="GR110" s="143"/>
      <c r="GS110" s="143"/>
      <c r="GT110" s="143"/>
      <c r="GU110" s="143"/>
      <c r="GV110" s="143"/>
      <c r="GW110" s="143"/>
      <c r="GX110" s="143"/>
      <c r="GY110" s="143"/>
      <c r="GZ110" s="143"/>
      <c r="HA110" s="143"/>
      <c r="HB110" s="143"/>
      <c r="HC110" s="143"/>
      <c r="HD110" s="143"/>
      <c r="HE110" s="143"/>
      <c r="HF110" s="143"/>
      <c r="HG110" s="143"/>
      <c r="HH110" s="143"/>
      <c r="HI110" s="143"/>
      <c r="HJ110" s="143"/>
      <c r="HK110" s="143"/>
      <c r="HL110" s="143"/>
      <c r="HM110" s="143"/>
      <c r="HN110" s="143"/>
      <c r="HO110" s="143"/>
      <c r="HP110" s="143"/>
      <c r="HQ110" s="143"/>
      <c r="HR110" s="143"/>
      <c r="HS110" s="143"/>
      <c r="HT110" s="143"/>
      <c r="HU110" s="143"/>
      <c r="HV110" s="143"/>
      <c r="HW110" s="143"/>
      <c r="HX110" s="143"/>
      <c r="HY110" s="143"/>
      <c r="HZ110" s="143"/>
      <c r="IA110" s="143"/>
      <c r="IB110" s="143"/>
      <c r="IC110" s="143"/>
      <c r="ID110" s="143"/>
    </row>
    <row r="111" spans="1:238" s="175" customFormat="1" ht="111.75" customHeight="1">
      <c r="A111" s="129">
        <f t="shared" si="1"/>
        <v>100</v>
      </c>
      <c r="B111" s="198" t="s">
        <v>281</v>
      </c>
      <c r="C111" s="209">
        <v>33</v>
      </c>
      <c r="D111" s="151" t="s">
        <v>126</v>
      </c>
      <c r="E111" s="153" t="s">
        <v>27</v>
      </c>
      <c r="F111" s="151" t="s">
        <v>272</v>
      </c>
      <c r="G111" s="151" t="s">
        <v>106</v>
      </c>
      <c r="H111" s="165" t="s">
        <v>273</v>
      </c>
      <c r="I111" s="211">
        <f>8150393</f>
        <v>8150393</v>
      </c>
      <c r="J111" s="211">
        <f>8150393</f>
        <v>8150393</v>
      </c>
      <c r="K111" s="227">
        <f>I111-J111</f>
        <v>0</v>
      </c>
      <c r="L111" s="145">
        <v>42006</v>
      </c>
      <c r="M111" s="188">
        <v>27</v>
      </c>
      <c r="N111" s="255">
        <v>42012</v>
      </c>
      <c r="O111" s="252">
        <v>42013</v>
      </c>
      <c r="P111" s="254">
        <v>42039</v>
      </c>
      <c r="Q111" s="135" t="s">
        <v>437</v>
      </c>
      <c r="R111" s="172" t="s">
        <v>438</v>
      </c>
      <c r="S111" s="253" t="s">
        <v>439</v>
      </c>
      <c r="T111" s="198" t="s">
        <v>346</v>
      </c>
      <c r="U111" s="248" t="s">
        <v>555</v>
      </c>
      <c r="V111" s="247" t="s">
        <v>440</v>
      </c>
      <c r="W111" s="143"/>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249"/>
      <c r="BU111" s="249"/>
      <c r="BV111" s="249"/>
      <c r="BW111" s="249"/>
      <c r="BX111" s="249"/>
      <c r="BY111" s="249"/>
      <c r="BZ111" s="249"/>
      <c r="CA111" s="249"/>
      <c r="CB111" s="249"/>
      <c r="CC111" s="249"/>
      <c r="CD111" s="249"/>
      <c r="CE111" s="249"/>
      <c r="CF111" s="249"/>
      <c r="CG111" s="249"/>
      <c r="CH111" s="249"/>
      <c r="CI111" s="249"/>
      <c r="CJ111" s="249"/>
      <c r="CK111" s="249"/>
      <c r="CL111" s="249"/>
      <c r="CM111" s="249"/>
      <c r="CN111" s="249"/>
      <c r="CO111" s="249"/>
      <c r="CP111" s="249"/>
      <c r="CQ111" s="249"/>
      <c r="CR111" s="249"/>
      <c r="CS111" s="249"/>
      <c r="CT111" s="249"/>
      <c r="CU111" s="249"/>
      <c r="CV111" s="249"/>
      <c r="CW111" s="249"/>
      <c r="CX111" s="249"/>
      <c r="CY111" s="249"/>
      <c r="CZ111" s="249"/>
      <c r="DA111" s="249"/>
      <c r="DB111" s="249"/>
      <c r="DC111" s="249"/>
      <c r="DD111" s="249"/>
      <c r="DE111" s="249"/>
      <c r="DF111" s="249"/>
      <c r="DG111" s="249"/>
      <c r="DH111" s="249"/>
      <c r="DI111" s="249"/>
      <c r="DJ111" s="249"/>
      <c r="DK111" s="249"/>
      <c r="DL111" s="249"/>
      <c r="DM111" s="249"/>
      <c r="DN111" s="249"/>
      <c r="DO111" s="249"/>
      <c r="DP111" s="249"/>
      <c r="DQ111" s="249"/>
      <c r="DR111" s="249"/>
      <c r="DS111" s="249"/>
      <c r="DT111" s="249"/>
      <c r="DU111" s="249"/>
      <c r="DV111" s="249"/>
      <c r="DW111" s="249"/>
      <c r="DX111" s="249"/>
      <c r="DY111" s="249"/>
      <c r="DZ111" s="249"/>
      <c r="EA111" s="249"/>
      <c r="EB111" s="249"/>
      <c r="EC111" s="249"/>
      <c r="ED111" s="249"/>
      <c r="EE111" s="249"/>
      <c r="EF111" s="249"/>
      <c r="EG111" s="249"/>
      <c r="EH111" s="249"/>
      <c r="EI111" s="249"/>
      <c r="EJ111" s="249"/>
      <c r="EK111" s="249"/>
      <c r="EL111" s="249"/>
      <c r="EM111" s="249"/>
      <c r="EN111" s="249"/>
      <c r="EO111" s="249"/>
      <c r="EP111" s="249"/>
      <c r="EQ111" s="249"/>
      <c r="ER111" s="249"/>
      <c r="ES111" s="249"/>
      <c r="ET111" s="249"/>
      <c r="EU111" s="249"/>
      <c r="EV111" s="249"/>
      <c r="EW111" s="249"/>
      <c r="EX111" s="249"/>
      <c r="EY111" s="249"/>
      <c r="EZ111" s="249"/>
      <c r="FA111" s="249"/>
      <c r="FB111" s="249"/>
      <c r="FC111" s="249"/>
      <c r="FD111" s="249"/>
      <c r="FE111" s="249"/>
      <c r="FF111" s="249"/>
      <c r="FG111" s="249"/>
      <c r="FH111" s="249"/>
      <c r="FI111" s="249"/>
      <c r="FJ111" s="249"/>
      <c r="FK111" s="249"/>
      <c r="FL111" s="249"/>
      <c r="FM111" s="249"/>
      <c r="FN111" s="249"/>
      <c r="FO111" s="249"/>
      <c r="FP111" s="249"/>
      <c r="FQ111" s="249"/>
      <c r="FR111" s="249"/>
      <c r="FS111" s="249"/>
      <c r="FT111" s="249"/>
      <c r="FU111" s="249"/>
      <c r="FV111" s="249"/>
      <c r="FW111" s="249"/>
      <c r="FX111" s="249"/>
      <c r="FY111" s="249"/>
      <c r="FZ111" s="249"/>
      <c r="GA111" s="249"/>
      <c r="GB111" s="249"/>
      <c r="GC111" s="249"/>
      <c r="GD111" s="249"/>
      <c r="GE111" s="249"/>
      <c r="GF111" s="249"/>
      <c r="GG111" s="249"/>
      <c r="GH111" s="249"/>
      <c r="GI111" s="249"/>
      <c r="GJ111" s="249"/>
      <c r="GK111" s="249"/>
      <c r="GL111" s="249"/>
      <c r="GM111" s="249"/>
      <c r="GN111" s="249"/>
      <c r="GO111" s="249"/>
      <c r="GP111" s="249"/>
      <c r="GQ111" s="249"/>
      <c r="GR111" s="249"/>
      <c r="GS111" s="249"/>
      <c r="GT111" s="249"/>
      <c r="GU111" s="249"/>
      <c r="GV111" s="249"/>
      <c r="GW111" s="249"/>
      <c r="GX111" s="249"/>
      <c r="GY111" s="249"/>
      <c r="GZ111" s="249"/>
      <c r="HA111" s="249"/>
      <c r="HB111" s="249"/>
      <c r="HC111" s="249"/>
      <c r="HD111" s="249"/>
      <c r="HE111" s="249"/>
      <c r="HF111" s="249"/>
      <c r="HG111" s="249"/>
      <c r="HH111" s="249"/>
      <c r="HI111" s="249"/>
      <c r="HJ111" s="249"/>
      <c r="HK111" s="249"/>
      <c r="HL111" s="249"/>
      <c r="HM111" s="249"/>
      <c r="HN111" s="249"/>
      <c r="HO111" s="249"/>
      <c r="HP111" s="249"/>
      <c r="HQ111" s="249"/>
      <c r="HR111" s="249"/>
      <c r="HS111" s="249"/>
      <c r="HT111" s="249"/>
      <c r="HU111" s="249"/>
      <c r="HV111" s="249"/>
      <c r="HW111" s="249"/>
      <c r="HX111" s="249"/>
      <c r="HY111" s="249"/>
      <c r="HZ111" s="249"/>
      <c r="IA111" s="249"/>
      <c r="IB111" s="249"/>
      <c r="IC111" s="249"/>
      <c r="ID111" s="249"/>
    </row>
    <row r="112" spans="1:238" s="144" customFormat="1" ht="158.25" customHeight="1">
      <c r="A112" s="129">
        <f t="shared" si="1"/>
        <v>101</v>
      </c>
      <c r="B112" s="132" t="s">
        <v>281</v>
      </c>
      <c r="C112" s="131">
        <v>31202</v>
      </c>
      <c r="D112" s="130" t="s">
        <v>111</v>
      </c>
      <c r="E112" s="153">
        <v>3120203</v>
      </c>
      <c r="F112" s="134" t="s">
        <v>255</v>
      </c>
      <c r="G112" s="135" t="s">
        <v>106</v>
      </c>
      <c r="H112" s="130" t="s">
        <v>104</v>
      </c>
      <c r="I112" s="217">
        <v>28900000</v>
      </c>
      <c r="J112" s="218"/>
      <c r="K112" s="227"/>
      <c r="L112" s="145">
        <v>42111</v>
      </c>
      <c r="M112" s="188">
        <v>30</v>
      </c>
      <c r="N112" s="219">
        <v>42174</v>
      </c>
      <c r="O112" s="219">
        <v>42177</v>
      </c>
      <c r="P112" s="158">
        <v>42207</v>
      </c>
      <c r="Q112" s="151" t="s">
        <v>279</v>
      </c>
      <c r="R112" s="216" t="s">
        <v>275</v>
      </c>
      <c r="S112" s="190" t="s">
        <v>277</v>
      </c>
      <c r="T112" s="132" t="s">
        <v>346</v>
      </c>
      <c r="U112" s="233" t="s">
        <v>567</v>
      </c>
      <c r="V112" s="233" t="s">
        <v>567</v>
      </c>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0"/>
      <c r="BS112" s="210"/>
      <c r="BT112" s="210"/>
      <c r="BU112" s="210"/>
      <c r="BV112" s="210"/>
      <c r="BW112" s="210"/>
      <c r="BX112" s="210"/>
      <c r="BY112" s="210"/>
      <c r="BZ112" s="210"/>
      <c r="CA112" s="210"/>
      <c r="CB112" s="210"/>
      <c r="CC112" s="210"/>
      <c r="CD112" s="210"/>
      <c r="CE112" s="210"/>
      <c r="CF112" s="210"/>
      <c r="CG112" s="210"/>
      <c r="CH112" s="210"/>
      <c r="CI112" s="210"/>
      <c r="CJ112" s="210"/>
      <c r="CK112" s="210"/>
      <c r="CL112" s="210"/>
      <c r="CM112" s="210"/>
      <c r="CN112" s="210"/>
      <c r="CO112" s="210"/>
      <c r="CP112" s="210"/>
      <c r="CQ112" s="210"/>
      <c r="CR112" s="210"/>
      <c r="CS112" s="210"/>
      <c r="CT112" s="210"/>
      <c r="CU112" s="210"/>
      <c r="CV112" s="210"/>
      <c r="CW112" s="210"/>
      <c r="CX112" s="210"/>
      <c r="CY112" s="210"/>
      <c r="CZ112" s="210"/>
      <c r="DA112" s="210"/>
      <c r="DB112" s="210"/>
      <c r="DC112" s="210"/>
      <c r="DD112" s="210"/>
      <c r="DE112" s="210"/>
      <c r="DF112" s="210"/>
      <c r="DG112" s="210"/>
      <c r="DH112" s="210"/>
      <c r="DI112" s="210"/>
      <c r="DJ112" s="210"/>
      <c r="DK112" s="210"/>
      <c r="DL112" s="210"/>
      <c r="DM112" s="210"/>
      <c r="DN112" s="210"/>
      <c r="DO112" s="210"/>
      <c r="DP112" s="210"/>
      <c r="DQ112" s="210"/>
      <c r="DR112" s="210"/>
      <c r="DS112" s="210"/>
      <c r="DT112" s="210"/>
      <c r="DU112" s="210"/>
      <c r="DV112" s="210"/>
      <c r="DW112" s="210"/>
      <c r="DX112" s="210"/>
      <c r="DY112" s="210"/>
      <c r="DZ112" s="210"/>
      <c r="EA112" s="210"/>
      <c r="EB112" s="210"/>
      <c r="EC112" s="210"/>
      <c r="ED112" s="210"/>
      <c r="EE112" s="210"/>
      <c r="EF112" s="210"/>
      <c r="EG112" s="210"/>
      <c r="EH112" s="210"/>
      <c r="EI112" s="210"/>
      <c r="EJ112" s="210"/>
      <c r="EK112" s="210"/>
      <c r="EL112" s="210"/>
      <c r="EM112" s="210"/>
      <c r="EN112" s="210"/>
      <c r="EO112" s="210"/>
      <c r="EP112" s="210"/>
      <c r="EQ112" s="210"/>
      <c r="ER112" s="210"/>
      <c r="ES112" s="210"/>
      <c r="ET112" s="210"/>
      <c r="EU112" s="210"/>
      <c r="EV112" s="210"/>
      <c r="EW112" s="210"/>
      <c r="EX112" s="210"/>
      <c r="EY112" s="210"/>
      <c r="EZ112" s="210"/>
      <c r="FA112" s="210"/>
      <c r="FB112" s="210"/>
      <c r="FC112" s="210"/>
      <c r="FD112" s="210"/>
      <c r="FE112" s="210"/>
      <c r="FF112" s="210"/>
      <c r="FG112" s="210"/>
      <c r="FH112" s="210"/>
      <c r="FI112" s="210"/>
      <c r="FJ112" s="210"/>
      <c r="FK112" s="210"/>
      <c r="FL112" s="210"/>
      <c r="FM112" s="210"/>
      <c r="FN112" s="210"/>
      <c r="FO112" s="210"/>
      <c r="FP112" s="210"/>
      <c r="FQ112" s="210"/>
      <c r="FR112" s="210"/>
      <c r="FS112" s="210"/>
      <c r="FT112" s="210"/>
      <c r="FU112" s="210"/>
      <c r="FV112" s="210"/>
      <c r="FW112" s="210"/>
      <c r="FX112" s="210"/>
      <c r="FY112" s="210"/>
      <c r="FZ112" s="210"/>
      <c r="GA112" s="210"/>
      <c r="GB112" s="210"/>
      <c r="GC112" s="210"/>
      <c r="GD112" s="210"/>
      <c r="GE112" s="210"/>
      <c r="GF112" s="210"/>
      <c r="GG112" s="210"/>
      <c r="GH112" s="210"/>
      <c r="GI112" s="210"/>
      <c r="GJ112" s="210"/>
      <c r="GK112" s="210"/>
      <c r="GL112" s="210"/>
      <c r="GM112" s="210"/>
      <c r="GN112" s="210"/>
      <c r="GO112" s="210"/>
      <c r="GP112" s="210"/>
      <c r="GQ112" s="210"/>
      <c r="GR112" s="210"/>
      <c r="GS112" s="210"/>
      <c r="GT112" s="210"/>
      <c r="GU112" s="210"/>
      <c r="GV112" s="210"/>
      <c r="GW112" s="210"/>
      <c r="GX112" s="210"/>
      <c r="GY112" s="210"/>
      <c r="GZ112" s="210"/>
      <c r="HA112" s="210"/>
      <c r="HB112" s="210"/>
      <c r="HC112" s="210"/>
      <c r="HD112" s="210"/>
      <c r="HE112" s="210"/>
      <c r="HF112" s="210"/>
      <c r="HG112" s="210"/>
      <c r="HH112" s="210"/>
      <c r="HI112" s="210"/>
      <c r="HJ112" s="210"/>
      <c r="HK112" s="210"/>
      <c r="HL112" s="210"/>
      <c r="HM112" s="210"/>
      <c r="HN112" s="210"/>
      <c r="HO112" s="210"/>
      <c r="HP112" s="210"/>
      <c r="HQ112" s="210"/>
      <c r="HR112" s="210"/>
      <c r="HS112" s="210"/>
      <c r="HT112" s="210"/>
      <c r="HU112" s="210"/>
      <c r="HV112" s="210"/>
      <c r="HW112" s="210"/>
      <c r="HX112" s="210"/>
      <c r="HY112" s="210"/>
      <c r="HZ112" s="210"/>
      <c r="IA112" s="210"/>
      <c r="IB112" s="210"/>
      <c r="IC112" s="210"/>
      <c r="ID112" s="210"/>
    </row>
    <row r="113" spans="1:238" s="144" customFormat="1" ht="127.5">
      <c r="A113" s="129">
        <f t="shared" si="1"/>
        <v>102</v>
      </c>
      <c r="B113" s="132" t="s">
        <v>281</v>
      </c>
      <c r="C113" s="131">
        <v>31202</v>
      </c>
      <c r="D113" s="142" t="s">
        <v>111</v>
      </c>
      <c r="E113" s="185">
        <v>312020501</v>
      </c>
      <c r="F113" s="220" t="s">
        <v>112</v>
      </c>
      <c r="G113" s="135" t="s">
        <v>106</v>
      </c>
      <c r="H113" s="130" t="s">
        <v>104</v>
      </c>
      <c r="I113" s="221">
        <v>18000000</v>
      </c>
      <c r="J113" s="221"/>
      <c r="K113" s="227"/>
      <c r="L113" s="145">
        <v>42111</v>
      </c>
      <c r="M113" s="188">
        <v>30</v>
      </c>
      <c r="N113" s="219">
        <v>42174</v>
      </c>
      <c r="O113" s="219">
        <v>42177</v>
      </c>
      <c r="P113" s="158">
        <v>42207</v>
      </c>
      <c r="Q113" s="151" t="s">
        <v>280</v>
      </c>
      <c r="R113" s="216" t="s">
        <v>276</v>
      </c>
      <c r="S113" s="190" t="s">
        <v>278</v>
      </c>
      <c r="T113" s="132" t="s">
        <v>346</v>
      </c>
      <c r="U113" s="233" t="s">
        <v>567</v>
      </c>
      <c r="V113" s="233" t="s">
        <v>567</v>
      </c>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c r="BM113" s="210"/>
      <c r="BN113" s="210"/>
      <c r="BO113" s="210"/>
      <c r="BP113" s="210"/>
      <c r="BQ113" s="210"/>
      <c r="BR113" s="210"/>
      <c r="BS113" s="210"/>
      <c r="BT113" s="210"/>
      <c r="BU113" s="210"/>
      <c r="BV113" s="210"/>
      <c r="BW113" s="210"/>
      <c r="BX113" s="210"/>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c r="DG113" s="210"/>
      <c r="DH113" s="210"/>
      <c r="DI113" s="210"/>
      <c r="DJ113" s="210"/>
      <c r="DK113" s="210"/>
      <c r="DL113" s="210"/>
      <c r="DM113" s="210"/>
      <c r="DN113" s="210"/>
      <c r="DO113" s="210"/>
      <c r="DP113" s="210"/>
      <c r="DQ113" s="210"/>
      <c r="DR113" s="210"/>
      <c r="DS113" s="210"/>
      <c r="DT113" s="210"/>
      <c r="DU113" s="210"/>
      <c r="DV113" s="210"/>
      <c r="DW113" s="210"/>
      <c r="DX113" s="210"/>
      <c r="DY113" s="210"/>
      <c r="DZ113" s="210"/>
      <c r="EA113" s="210"/>
      <c r="EB113" s="210"/>
      <c r="EC113" s="210"/>
      <c r="ED113" s="210"/>
      <c r="EE113" s="210"/>
      <c r="EF113" s="210"/>
      <c r="EG113" s="210"/>
      <c r="EH113" s="210"/>
      <c r="EI113" s="210"/>
      <c r="EJ113" s="210"/>
      <c r="EK113" s="210"/>
      <c r="EL113" s="210"/>
      <c r="EM113" s="210"/>
      <c r="EN113" s="210"/>
      <c r="EO113" s="210"/>
      <c r="EP113" s="210"/>
      <c r="EQ113" s="210"/>
      <c r="ER113" s="210"/>
      <c r="ES113" s="210"/>
      <c r="ET113" s="210"/>
      <c r="EU113" s="210"/>
      <c r="EV113" s="210"/>
      <c r="EW113" s="210"/>
      <c r="EX113" s="210"/>
      <c r="EY113" s="210"/>
      <c r="EZ113" s="210"/>
      <c r="FA113" s="210"/>
      <c r="FB113" s="210"/>
      <c r="FC113" s="210"/>
      <c r="FD113" s="210"/>
      <c r="FE113" s="210"/>
      <c r="FF113" s="210"/>
      <c r="FG113" s="210"/>
      <c r="FH113" s="210"/>
      <c r="FI113" s="210"/>
      <c r="FJ113" s="210"/>
      <c r="FK113" s="210"/>
      <c r="FL113" s="210"/>
      <c r="FM113" s="210"/>
      <c r="FN113" s="210"/>
      <c r="FO113" s="210"/>
      <c r="FP113" s="210"/>
      <c r="FQ113" s="210"/>
      <c r="FR113" s="210"/>
      <c r="FS113" s="210"/>
      <c r="FT113" s="210"/>
      <c r="FU113" s="210"/>
      <c r="FV113" s="210"/>
      <c r="FW113" s="210"/>
      <c r="FX113" s="210"/>
      <c r="FY113" s="210"/>
      <c r="FZ113" s="210"/>
      <c r="GA113" s="210"/>
      <c r="GB113" s="210"/>
      <c r="GC113" s="210"/>
      <c r="GD113" s="210"/>
      <c r="GE113" s="210"/>
      <c r="GF113" s="210"/>
      <c r="GG113" s="210"/>
      <c r="GH113" s="210"/>
      <c r="GI113" s="210"/>
      <c r="GJ113" s="210"/>
      <c r="GK113" s="210"/>
      <c r="GL113" s="210"/>
      <c r="GM113" s="210"/>
      <c r="GN113" s="210"/>
      <c r="GO113" s="210"/>
      <c r="GP113" s="210"/>
      <c r="GQ113" s="210"/>
      <c r="GR113" s="210"/>
      <c r="GS113" s="210"/>
      <c r="GT113" s="210"/>
      <c r="GU113" s="210"/>
      <c r="GV113" s="210"/>
      <c r="GW113" s="210"/>
      <c r="GX113" s="210"/>
      <c r="GY113" s="210"/>
      <c r="GZ113" s="210"/>
      <c r="HA113" s="210"/>
      <c r="HB113" s="210"/>
      <c r="HC113" s="210"/>
      <c r="HD113" s="210"/>
      <c r="HE113" s="210"/>
      <c r="HF113" s="210"/>
      <c r="HG113" s="210"/>
      <c r="HH113" s="210"/>
      <c r="HI113" s="210"/>
      <c r="HJ113" s="210"/>
      <c r="HK113" s="210"/>
      <c r="HL113" s="210"/>
      <c r="HM113" s="210"/>
      <c r="HN113" s="210"/>
      <c r="HO113" s="210"/>
      <c r="HP113" s="210"/>
      <c r="HQ113" s="210"/>
      <c r="HR113" s="210"/>
      <c r="HS113" s="210"/>
      <c r="HT113" s="210"/>
      <c r="HU113" s="210"/>
      <c r="HV113" s="210"/>
      <c r="HW113" s="210"/>
      <c r="HX113" s="210"/>
      <c r="HY113" s="210"/>
      <c r="HZ113" s="210"/>
      <c r="IA113" s="210"/>
      <c r="IB113" s="210"/>
      <c r="IC113" s="210"/>
      <c r="ID113" s="210"/>
    </row>
    <row r="114" spans="1:238" s="144" customFormat="1" ht="84.75" customHeight="1">
      <c r="A114" s="129">
        <f t="shared" si="1"/>
        <v>103</v>
      </c>
      <c r="B114" s="132" t="s">
        <v>281</v>
      </c>
      <c r="C114" s="131">
        <v>33</v>
      </c>
      <c r="D114" s="151" t="s">
        <v>126</v>
      </c>
      <c r="E114" s="153" t="s">
        <v>27</v>
      </c>
      <c r="F114" s="135" t="s">
        <v>272</v>
      </c>
      <c r="G114" s="135" t="s">
        <v>132</v>
      </c>
      <c r="H114" s="130" t="s">
        <v>107</v>
      </c>
      <c r="I114" s="150">
        <v>480000000</v>
      </c>
      <c r="J114" s="155"/>
      <c r="K114" s="227"/>
      <c r="L114" s="145">
        <v>42107</v>
      </c>
      <c r="M114" s="156">
        <v>60</v>
      </c>
      <c r="N114" s="157">
        <v>42212</v>
      </c>
      <c r="O114" s="157">
        <v>42214</v>
      </c>
      <c r="P114" s="158">
        <v>42274</v>
      </c>
      <c r="Q114" s="152" t="s">
        <v>69</v>
      </c>
      <c r="R114" s="159" t="s">
        <v>70</v>
      </c>
      <c r="S114" s="142" t="s">
        <v>274</v>
      </c>
      <c r="T114" s="132" t="s">
        <v>346</v>
      </c>
      <c r="U114" s="233" t="s">
        <v>567</v>
      </c>
      <c r="V114" s="233" t="s">
        <v>567</v>
      </c>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143"/>
      <c r="FS114" s="143"/>
      <c r="FT114" s="143"/>
      <c r="FU114" s="143"/>
      <c r="FV114" s="143"/>
      <c r="FW114" s="143"/>
      <c r="FX114" s="143"/>
      <c r="FY114" s="143"/>
      <c r="FZ114" s="143"/>
      <c r="GA114" s="143"/>
      <c r="GB114" s="143"/>
      <c r="GC114" s="143"/>
      <c r="GD114" s="143"/>
      <c r="GE114" s="143"/>
      <c r="GF114" s="143"/>
      <c r="GG114" s="143"/>
      <c r="GH114" s="143"/>
      <c r="GI114" s="143"/>
      <c r="GJ114" s="143"/>
      <c r="GK114" s="143"/>
      <c r="GL114" s="143"/>
      <c r="GM114" s="143"/>
      <c r="GN114" s="143"/>
      <c r="GO114" s="143"/>
      <c r="GP114" s="143"/>
      <c r="GQ114" s="143"/>
      <c r="GR114" s="143"/>
      <c r="GS114" s="143"/>
      <c r="GT114" s="143"/>
      <c r="GU114" s="143"/>
      <c r="GV114" s="143"/>
      <c r="GW114" s="143"/>
      <c r="GX114" s="143"/>
      <c r="GY114" s="143"/>
      <c r="GZ114" s="143"/>
      <c r="HA114" s="143"/>
      <c r="HB114" s="143"/>
      <c r="HC114" s="143"/>
      <c r="HD114" s="143"/>
      <c r="HE114" s="143"/>
      <c r="HF114" s="143"/>
      <c r="HG114" s="143"/>
      <c r="HH114" s="143"/>
      <c r="HI114" s="143"/>
      <c r="HJ114" s="143"/>
      <c r="HK114" s="143"/>
      <c r="HL114" s="143"/>
      <c r="HM114" s="143"/>
      <c r="HN114" s="143"/>
      <c r="HO114" s="143"/>
      <c r="HP114" s="143"/>
      <c r="HQ114" s="143"/>
      <c r="HR114" s="143"/>
      <c r="HS114" s="143"/>
      <c r="HT114" s="143"/>
      <c r="HU114" s="143"/>
      <c r="HV114" s="143"/>
      <c r="HW114" s="143"/>
      <c r="HX114" s="143"/>
      <c r="HY114" s="143"/>
      <c r="HZ114" s="143"/>
      <c r="IA114" s="143"/>
      <c r="IB114" s="143"/>
      <c r="IC114" s="143"/>
      <c r="ID114" s="143"/>
    </row>
    <row r="115" spans="1:238" s="175" customFormat="1" ht="76.5">
      <c r="A115" s="129">
        <f t="shared" si="1"/>
        <v>104</v>
      </c>
      <c r="B115" s="130" t="s">
        <v>37</v>
      </c>
      <c r="C115" s="131">
        <v>33</v>
      </c>
      <c r="D115" s="151" t="s">
        <v>126</v>
      </c>
      <c r="E115" s="153" t="s">
        <v>27</v>
      </c>
      <c r="F115" s="151" t="s">
        <v>218</v>
      </c>
      <c r="G115" s="135" t="s">
        <v>132</v>
      </c>
      <c r="H115" s="130" t="s">
        <v>107</v>
      </c>
      <c r="I115" s="150">
        <v>150000000</v>
      </c>
      <c r="J115" s="155"/>
      <c r="K115" s="227"/>
      <c r="L115" s="255">
        <v>42040</v>
      </c>
      <c r="M115" s="169">
        <v>120</v>
      </c>
      <c r="N115" s="170">
        <v>42068</v>
      </c>
      <c r="O115" s="170">
        <v>42068</v>
      </c>
      <c r="P115" s="170">
        <v>42160</v>
      </c>
      <c r="Q115" s="171">
        <v>81112502</v>
      </c>
      <c r="R115" s="172" t="s">
        <v>329</v>
      </c>
      <c r="S115" s="173" t="s">
        <v>40</v>
      </c>
      <c r="T115" s="233" t="s">
        <v>441</v>
      </c>
      <c r="U115" s="258" t="s">
        <v>443</v>
      </c>
      <c r="V115" s="151" t="s">
        <v>444</v>
      </c>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4"/>
      <c r="FQ115" s="174"/>
      <c r="FR115" s="174"/>
      <c r="FS115" s="174"/>
      <c r="FT115" s="174"/>
      <c r="FU115" s="174"/>
      <c r="FV115" s="174"/>
      <c r="FW115" s="174"/>
      <c r="FX115" s="174"/>
      <c r="FY115" s="174"/>
      <c r="FZ115" s="174"/>
      <c r="GA115" s="174"/>
      <c r="GB115" s="174"/>
      <c r="GC115" s="174"/>
      <c r="GD115" s="174"/>
      <c r="GE115" s="174"/>
      <c r="GF115" s="174"/>
      <c r="GG115" s="174"/>
      <c r="GH115" s="174"/>
      <c r="GI115" s="174"/>
      <c r="GJ115" s="174"/>
      <c r="GK115" s="174"/>
      <c r="GL115" s="174"/>
      <c r="GM115" s="174"/>
      <c r="GN115" s="174"/>
      <c r="GO115" s="174"/>
      <c r="GP115" s="174"/>
      <c r="GQ115" s="174"/>
      <c r="GR115" s="174"/>
      <c r="GS115" s="174"/>
      <c r="GT115" s="174"/>
      <c r="GU115" s="174"/>
      <c r="GV115" s="174"/>
      <c r="GW115" s="174"/>
      <c r="GX115" s="174"/>
      <c r="GY115" s="174"/>
      <c r="GZ115" s="174"/>
      <c r="HA115" s="174"/>
      <c r="HB115" s="174"/>
      <c r="HC115" s="174"/>
      <c r="HD115" s="174"/>
      <c r="HE115" s="174"/>
      <c r="HF115" s="174"/>
      <c r="HG115" s="174"/>
      <c r="HH115" s="174"/>
      <c r="HI115" s="174"/>
      <c r="HJ115" s="174"/>
      <c r="HK115" s="174"/>
      <c r="HL115" s="174"/>
      <c r="HM115" s="174"/>
      <c r="HN115" s="174"/>
      <c r="HO115" s="174"/>
      <c r="HP115" s="174"/>
      <c r="HQ115" s="174"/>
      <c r="HR115" s="174"/>
      <c r="HS115" s="174"/>
      <c r="HT115" s="174"/>
      <c r="HU115" s="174"/>
      <c r="HV115" s="174"/>
      <c r="HW115" s="174"/>
      <c r="HX115" s="174"/>
      <c r="HY115" s="174"/>
      <c r="HZ115" s="174"/>
      <c r="IA115" s="174"/>
      <c r="IB115" s="174"/>
      <c r="IC115" s="174"/>
      <c r="ID115" s="174"/>
    </row>
    <row r="116" spans="1:238" s="175" customFormat="1" ht="76.5">
      <c r="A116" s="129">
        <f t="shared" si="1"/>
        <v>105</v>
      </c>
      <c r="B116" s="130" t="s">
        <v>37</v>
      </c>
      <c r="C116" s="131">
        <v>33</v>
      </c>
      <c r="D116" s="151" t="s">
        <v>126</v>
      </c>
      <c r="E116" s="153" t="s">
        <v>27</v>
      </c>
      <c r="F116" s="151" t="s">
        <v>218</v>
      </c>
      <c r="G116" s="135" t="s">
        <v>132</v>
      </c>
      <c r="H116" s="130" t="s">
        <v>107</v>
      </c>
      <c r="I116" s="150">
        <v>30000000</v>
      </c>
      <c r="J116" s="155"/>
      <c r="K116" s="227"/>
      <c r="L116" s="255">
        <v>42160</v>
      </c>
      <c r="M116" s="169">
        <v>90</v>
      </c>
      <c r="N116" s="170">
        <v>42217</v>
      </c>
      <c r="O116" s="170">
        <v>42217</v>
      </c>
      <c r="P116" s="196" t="s">
        <v>447</v>
      </c>
      <c r="Q116" s="171">
        <v>81112502</v>
      </c>
      <c r="R116" s="130" t="s">
        <v>330</v>
      </c>
      <c r="S116" s="176" t="s">
        <v>41</v>
      </c>
      <c r="T116" s="233" t="s">
        <v>441</v>
      </c>
      <c r="U116" s="233" t="s">
        <v>567</v>
      </c>
      <c r="V116" s="233" t="s">
        <v>567</v>
      </c>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4"/>
      <c r="FQ116" s="174"/>
      <c r="FR116" s="174"/>
      <c r="FS116" s="174"/>
      <c r="FT116" s="174"/>
      <c r="FU116" s="174"/>
      <c r="FV116" s="174"/>
      <c r="FW116" s="174"/>
      <c r="FX116" s="174"/>
      <c r="FY116" s="174"/>
      <c r="FZ116" s="174"/>
      <c r="GA116" s="174"/>
      <c r="GB116" s="174"/>
      <c r="GC116" s="174"/>
      <c r="GD116" s="174"/>
      <c r="GE116" s="174"/>
      <c r="GF116" s="174"/>
      <c r="GG116" s="174"/>
      <c r="GH116" s="174"/>
      <c r="GI116" s="174"/>
      <c r="GJ116" s="174"/>
      <c r="GK116" s="174"/>
      <c r="GL116" s="174"/>
      <c r="GM116" s="174"/>
      <c r="GN116" s="174"/>
      <c r="GO116" s="174"/>
      <c r="GP116" s="174"/>
      <c r="GQ116" s="174"/>
      <c r="GR116" s="174"/>
      <c r="GS116" s="174"/>
      <c r="GT116" s="174"/>
      <c r="GU116" s="174"/>
      <c r="GV116" s="174"/>
      <c r="GW116" s="174"/>
      <c r="GX116" s="174"/>
      <c r="GY116" s="174"/>
      <c r="GZ116" s="174"/>
      <c r="HA116" s="174"/>
      <c r="HB116" s="174"/>
      <c r="HC116" s="174"/>
      <c r="HD116" s="174"/>
      <c r="HE116" s="174"/>
      <c r="HF116" s="174"/>
      <c r="HG116" s="174"/>
      <c r="HH116" s="174"/>
      <c r="HI116" s="174"/>
      <c r="HJ116" s="174"/>
      <c r="HK116" s="174"/>
      <c r="HL116" s="174"/>
      <c r="HM116" s="174"/>
      <c r="HN116" s="174"/>
      <c r="HO116" s="174"/>
      <c r="HP116" s="174"/>
      <c r="HQ116" s="174"/>
      <c r="HR116" s="174"/>
      <c r="HS116" s="174"/>
      <c r="HT116" s="174"/>
      <c r="HU116" s="174"/>
      <c r="HV116" s="174"/>
      <c r="HW116" s="174"/>
      <c r="HX116" s="174"/>
      <c r="HY116" s="174"/>
      <c r="HZ116" s="174"/>
      <c r="IA116" s="174"/>
      <c r="IB116" s="174"/>
      <c r="IC116" s="174"/>
      <c r="ID116" s="174"/>
    </row>
    <row r="117" spans="1:238" s="175" customFormat="1" ht="76.5">
      <c r="A117" s="129">
        <f t="shared" si="1"/>
        <v>106</v>
      </c>
      <c r="B117" s="130" t="s">
        <v>37</v>
      </c>
      <c r="C117" s="131">
        <v>33</v>
      </c>
      <c r="D117" s="151" t="s">
        <v>126</v>
      </c>
      <c r="E117" s="153" t="s">
        <v>27</v>
      </c>
      <c r="F117" s="151" t="s">
        <v>218</v>
      </c>
      <c r="G117" s="135" t="s">
        <v>132</v>
      </c>
      <c r="H117" s="130" t="s">
        <v>107</v>
      </c>
      <c r="I117" s="150">
        <v>80000000</v>
      </c>
      <c r="J117" s="155"/>
      <c r="K117" s="227"/>
      <c r="L117" s="170">
        <v>42073</v>
      </c>
      <c r="M117" s="169">
        <v>90</v>
      </c>
      <c r="N117" s="170">
        <v>42139</v>
      </c>
      <c r="O117" s="170">
        <v>42139</v>
      </c>
      <c r="P117" s="170">
        <v>42229</v>
      </c>
      <c r="Q117" s="171">
        <v>81112502</v>
      </c>
      <c r="R117" s="130" t="s">
        <v>331</v>
      </c>
      <c r="S117" s="176" t="s">
        <v>42</v>
      </c>
      <c r="T117" s="233" t="s">
        <v>441</v>
      </c>
      <c r="U117" s="233" t="s">
        <v>567</v>
      </c>
      <c r="V117" s="233" t="s">
        <v>567</v>
      </c>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c r="GS117" s="174"/>
      <c r="GT117" s="174"/>
      <c r="GU117" s="174"/>
      <c r="GV117" s="174"/>
      <c r="GW117" s="174"/>
      <c r="GX117" s="174"/>
      <c r="GY117" s="174"/>
      <c r="GZ117" s="174"/>
      <c r="HA117" s="174"/>
      <c r="HB117" s="174"/>
      <c r="HC117" s="174"/>
      <c r="HD117" s="174"/>
      <c r="HE117" s="174"/>
      <c r="HF117" s="174"/>
      <c r="HG117" s="174"/>
      <c r="HH117" s="174"/>
      <c r="HI117" s="174"/>
      <c r="HJ117" s="174"/>
      <c r="HK117" s="174"/>
      <c r="HL117" s="174"/>
      <c r="HM117" s="174"/>
      <c r="HN117" s="174"/>
      <c r="HO117" s="174"/>
      <c r="HP117" s="174"/>
      <c r="HQ117" s="174"/>
      <c r="HR117" s="174"/>
      <c r="HS117" s="174"/>
      <c r="HT117" s="174"/>
      <c r="HU117" s="174"/>
      <c r="HV117" s="174"/>
      <c r="HW117" s="174"/>
      <c r="HX117" s="174"/>
      <c r="HY117" s="174"/>
      <c r="HZ117" s="174"/>
      <c r="IA117" s="174"/>
      <c r="IB117" s="174"/>
      <c r="IC117" s="174"/>
      <c r="ID117" s="174"/>
    </row>
    <row r="118" spans="1:238" s="175" customFormat="1" ht="76.5">
      <c r="A118" s="129">
        <f t="shared" si="1"/>
        <v>107</v>
      </c>
      <c r="B118" s="130" t="s">
        <v>37</v>
      </c>
      <c r="C118" s="131">
        <v>33</v>
      </c>
      <c r="D118" s="151" t="s">
        <v>126</v>
      </c>
      <c r="E118" s="153" t="s">
        <v>27</v>
      </c>
      <c r="F118" s="151" t="s">
        <v>218</v>
      </c>
      <c r="G118" s="135" t="s">
        <v>132</v>
      </c>
      <c r="H118" s="130" t="s">
        <v>107</v>
      </c>
      <c r="I118" s="150">
        <v>50000000</v>
      </c>
      <c r="J118" s="155"/>
      <c r="K118" s="227"/>
      <c r="L118" s="170">
        <v>42055</v>
      </c>
      <c r="M118" s="169">
        <v>90</v>
      </c>
      <c r="N118" s="170">
        <v>42095</v>
      </c>
      <c r="O118" s="170">
        <v>42095</v>
      </c>
      <c r="P118" s="170">
        <v>42185</v>
      </c>
      <c r="Q118" s="171">
        <v>45111603</v>
      </c>
      <c r="R118" s="130" t="s">
        <v>332</v>
      </c>
      <c r="S118" s="176" t="s">
        <v>43</v>
      </c>
      <c r="T118" s="233" t="s">
        <v>441</v>
      </c>
      <c r="U118" s="233" t="s">
        <v>567</v>
      </c>
      <c r="V118" s="233" t="s">
        <v>567</v>
      </c>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4"/>
      <c r="FQ118" s="174"/>
      <c r="FR118" s="174"/>
      <c r="FS118" s="174"/>
      <c r="FT118" s="174"/>
      <c r="FU118" s="174"/>
      <c r="FV118" s="174"/>
      <c r="FW118" s="174"/>
      <c r="FX118" s="174"/>
      <c r="FY118" s="174"/>
      <c r="FZ118" s="174"/>
      <c r="GA118" s="174"/>
      <c r="GB118" s="174"/>
      <c r="GC118" s="174"/>
      <c r="GD118" s="174"/>
      <c r="GE118" s="174"/>
      <c r="GF118" s="174"/>
      <c r="GG118" s="174"/>
      <c r="GH118" s="174"/>
      <c r="GI118" s="174"/>
      <c r="GJ118" s="174"/>
      <c r="GK118" s="174"/>
      <c r="GL118" s="174"/>
      <c r="GM118" s="174"/>
      <c r="GN118" s="174"/>
      <c r="GO118" s="174"/>
      <c r="GP118" s="174"/>
      <c r="GQ118" s="174"/>
      <c r="GR118" s="174"/>
      <c r="GS118" s="174"/>
      <c r="GT118" s="174"/>
      <c r="GU118" s="174"/>
      <c r="GV118" s="174"/>
      <c r="GW118" s="174"/>
      <c r="GX118" s="174"/>
      <c r="GY118" s="174"/>
      <c r="GZ118" s="174"/>
      <c r="HA118" s="174"/>
      <c r="HB118" s="174"/>
      <c r="HC118" s="174"/>
      <c r="HD118" s="174"/>
      <c r="HE118" s="174"/>
      <c r="HF118" s="174"/>
      <c r="HG118" s="174"/>
      <c r="HH118" s="174"/>
      <c r="HI118" s="174"/>
      <c r="HJ118" s="174"/>
      <c r="HK118" s="174"/>
      <c r="HL118" s="174"/>
      <c r="HM118" s="174"/>
      <c r="HN118" s="174"/>
      <c r="HO118" s="174"/>
      <c r="HP118" s="174"/>
      <c r="HQ118" s="174"/>
      <c r="HR118" s="174"/>
      <c r="HS118" s="174"/>
      <c r="HT118" s="174"/>
      <c r="HU118" s="174"/>
      <c r="HV118" s="174"/>
      <c r="HW118" s="174"/>
      <c r="HX118" s="174"/>
      <c r="HY118" s="174"/>
      <c r="HZ118" s="174"/>
      <c r="IA118" s="174"/>
      <c r="IB118" s="174"/>
      <c r="IC118" s="174"/>
      <c r="ID118" s="174"/>
    </row>
    <row r="119" spans="1:238" s="175" customFormat="1" ht="76.5">
      <c r="A119" s="129">
        <f t="shared" si="1"/>
        <v>108</v>
      </c>
      <c r="B119" s="130" t="s">
        <v>37</v>
      </c>
      <c r="C119" s="131">
        <v>33</v>
      </c>
      <c r="D119" s="151" t="s">
        <v>126</v>
      </c>
      <c r="E119" s="153" t="s">
        <v>27</v>
      </c>
      <c r="F119" s="151" t="s">
        <v>218</v>
      </c>
      <c r="G119" s="135" t="s">
        <v>132</v>
      </c>
      <c r="H119" s="130" t="s">
        <v>107</v>
      </c>
      <c r="I119" s="150">
        <v>20000000</v>
      </c>
      <c r="J119" s="155"/>
      <c r="K119" s="227"/>
      <c r="L119" s="170">
        <v>42114</v>
      </c>
      <c r="M119" s="169">
        <v>90</v>
      </c>
      <c r="N119" s="170">
        <v>42170</v>
      </c>
      <c r="O119" s="170">
        <v>42170</v>
      </c>
      <c r="P119" s="170">
        <v>42260</v>
      </c>
      <c r="Q119" s="171">
        <v>45111607</v>
      </c>
      <c r="R119" s="130" t="s">
        <v>333</v>
      </c>
      <c r="S119" s="176" t="s">
        <v>44</v>
      </c>
      <c r="T119" s="233" t="s">
        <v>441</v>
      </c>
      <c r="U119" s="233" t="s">
        <v>567</v>
      </c>
      <c r="V119" s="233" t="s">
        <v>567</v>
      </c>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4"/>
      <c r="FQ119" s="174"/>
      <c r="FR119" s="174"/>
      <c r="FS119" s="174"/>
      <c r="FT119" s="174"/>
      <c r="FU119" s="174"/>
      <c r="FV119" s="174"/>
      <c r="FW119" s="174"/>
      <c r="FX119" s="174"/>
      <c r="FY119" s="174"/>
      <c r="FZ119" s="174"/>
      <c r="GA119" s="174"/>
      <c r="GB119" s="174"/>
      <c r="GC119" s="174"/>
      <c r="GD119" s="174"/>
      <c r="GE119" s="174"/>
      <c r="GF119" s="174"/>
      <c r="GG119" s="174"/>
      <c r="GH119" s="174"/>
      <c r="GI119" s="174"/>
      <c r="GJ119" s="174"/>
      <c r="GK119" s="174"/>
      <c r="GL119" s="174"/>
      <c r="GM119" s="174"/>
      <c r="GN119" s="174"/>
      <c r="GO119" s="174"/>
      <c r="GP119" s="174"/>
      <c r="GQ119" s="174"/>
      <c r="GR119" s="174"/>
      <c r="GS119" s="174"/>
      <c r="GT119" s="174"/>
      <c r="GU119" s="174"/>
      <c r="GV119" s="174"/>
      <c r="GW119" s="174"/>
      <c r="GX119" s="174"/>
      <c r="GY119" s="174"/>
      <c r="GZ119" s="174"/>
      <c r="HA119" s="174"/>
      <c r="HB119" s="174"/>
      <c r="HC119" s="174"/>
      <c r="HD119" s="174"/>
      <c r="HE119" s="174"/>
      <c r="HF119" s="174"/>
      <c r="HG119" s="174"/>
      <c r="HH119" s="174"/>
      <c r="HI119" s="174"/>
      <c r="HJ119" s="174"/>
      <c r="HK119" s="174"/>
      <c r="HL119" s="174"/>
      <c r="HM119" s="174"/>
      <c r="HN119" s="174"/>
      <c r="HO119" s="174"/>
      <c r="HP119" s="174"/>
      <c r="HQ119" s="174"/>
      <c r="HR119" s="174"/>
      <c r="HS119" s="174"/>
      <c r="HT119" s="174"/>
      <c r="HU119" s="174"/>
      <c r="HV119" s="174"/>
      <c r="HW119" s="174"/>
      <c r="HX119" s="174"/>
      <c r="HY119" s="174"/>
      <c r="HZ119" s="174"/>
      <c r="IA119" s="174"/>
      <c r="IB119" s="174"/>
      <c r="IC119" s="174"/>
      <c r="ID119" s="174"/>
    </row>
    <row r="120" spans="1:238" s="175" customFormat="1" ht="76.5">
      <c r="A120" s="129">
        <f t="shared" si="1"/>
        <v>109</v>
      </c>
      <c r="B120" s="130" t="s">
        <v>37</v>
      </c>
      <c r="C120" s="131">
        <v>33</v>
      </c>
      <c r="D120" s="151" t="s">
        <v>126</v>
      </c>
      <c r="E120" s="153" t="s">
        <v>27</v>
      </c>
      <c r="F120" s="151" t="s">
        <v>218</v>
      </c>
      <c r="G120" s="135" t="s">
        <v>132</v>
      </c>
      <c r="H120" s="130" t="s">
        <v>107</v>
      </c>
      <c r="I120" s="150">
        <v>190000000</v>
      </c>
      <c r="J120" s="155"/>
      <c r="K120" s="227"/>
      <c r="L120" s="170">
        <v>42226</v>
      </c>
      <c r="M120" s="169">
        <v>120</v>
      </c>
      <c r="N120" s="170">
        <v>42170</v>
      </c>
      <c r="O120" s="170">
        <v>42170</v>
      </c>
      <c r="P120" s="170">
        <v>42290</v>
      </c>
      <c r="Q120" s="171">
        <v>45111607</v>
      </c>
      <c r="R120" s="130" t="s">
        <v>334</v>
      </c>
      <c r="S120" s="176" t="s">
        <v>45</v>
      </c>
      <c r="T120" s="233" t="s">
        <v>441</v>
      </c>
      <c r="U120" s="233" t="s">
        <v>567</v>
      </c>
      <c r="V120" s="233" t="s">
        <v>567</v>
      </c>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4"/>
      <c r="FQ120" s="174"/>
      <c r="FR120" s="174"/>
      <c r="FS120" s="174"/>
      <c r="FT120" s="174"/>
      <c r="FU120" s="174"/>
      <c r="FV120" s="174"/>
      <c r="FW120" s="174"/>
      <c r="FX120" s="174"/>
      <c r="FY120" s="174"/>
      <c r="FZ120" s="174"/>
      <c r="GA120" s="174"/>
      <c r="GB120" s="174"/>
      <c r="GC120" s="174"/>
      <c r="GD120" s="174"/>
      <c r="GE120" s="174"/>
      <c r="GF120" s="174"/>
      <c r="GG120" s="174"/>
      <c r="GH120" s="174"/>
      <c r="GI120" s="174"/>
      <c r="GJ120" s="174"/>
      <c r="GK120" s="174"/>
      <c r="GL120" s="174"/>
      <c r="GM120" s="174"/>
      <c r="GN120" s="174"/>
      <c r="GO120" s="174"/>
      <c r="GP120" s="174"/>
      <c r="GQ120" s="174"/>
      <c r="GR120" s="174"/>
      <c r="GS120" s="174"/>
      <c r="GT120" s="174"/>
      <c r="GU120" s="174"/>
      <c r="GV120" s="174"/>
      <c r="GW120" s="174"/>
      <c r="GX120" s="174"/>
      <c r="GY120" s="174"/>
      <c r="GZ120" s="174"/>
      <c r="HA120" s="174"/>
      <c r="HB120" s="174"/>
      <c r="HC120" s="174"/>
      <c r="HD120" s="174"/>
      <c r="HE120" s="174"/>
      <c r="HF120" s="174"/>
      <c r="HG120" s="174"/>
      <c r="HH120" s="174"/>
      <c r="HI120" s="174"/>
      <c r="HJ120" s="174"/>
      <c r="HK120" s="174"/>
      <c r="HL120" s="174"/>
      <c r="HM120" s="174"/>
      <c r="HN120" s="174"/>
      <c r="HO120" s="174"/>
      <c r="HP120" s="174"/>
      <c r="HQ120" s="174"/>
      <c r="HR120" s="174"/>
      <c r="HS120" s="174"/>
      <c r="HT120" s="174"/>
      <c r="HU120" s="174"/>
      <c r="HV120" s="174"/>
      <c r="HW120" s="174"/>
      <c r="HX120" s="174"/>
      <c r="HY120" s="174"/>
      <c r="HZ120" s="174"/>
      <c r="IA120" s="174"/>
      <c r="IB120" s="174"/>
      <c r="IC120" s="174"/>
      <c r="ID120" s="174"/>
    </row>
    <row r="121" spans="1:238" s="175" customFormat="1" ht="127.5">
      <c r="A121" s="129">
        <f t="shared" si="1"/>
        <v>110</v>
      </c>
      <c r="B121" s="130" t="s">
        <v>37</v>
      </c>
      <c r="C121" s="131">
        <v>33</v>
      </c>
      <c r="D121" s="151" t="s">
        <v>126</v>
      </c>
      <c r="E121" s="153" t="s">
        <v>27</v>
      </c>
      <c r="F121" s="151" t="s">
        <v>218</v>
      </c>
      <c r="G121" s="134" t="s">
        <v>232</v>
      </c>
      <c r="H121" s="130" t="s">
        <v>104</v>
      </c>
      <c r="I121" s="150">
        <v>600000000</v>
      </c>
      <c r="J121" s="155"/>
      <c r="K121" s="227"/>
      <c r="L121" s="170">
        <v>42051</v>
      </c>
      <c r="M121" s="169">
        <v>360</v>
      </c>
      <c r="N121" s="170">
        <v>42110</v>
      </c>
      <c r="O121" s="170">
        <v>42110</v>
      </c>
      <c r="P121" s="170">
        <v>42470</v>
      </c>
      <c r="Q121" s="171">
        <v>81111811</v>
      </c>
      <c r="R121" s="130" t="s">
        <v>335</v>
      </c>
      <c r="S121" s="177" t="s">
        <v>46</v>
      </c>
      <c r="T121" s="233" t="s">
        <v>441</v>
      </c>
      <c r="U121" s="233" t="s">
        <v>567</v>
      </c>
      <c r="V121" s="233" t="s">
        <v>567</v>
      </c>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4"/>
      <c r="FQ121" s="174"/>
      <c r="FR121" s="174"/>
      <c r="FS121" s="174"/>
      <c r="FT121" s="174"/>
      <c r="FU121" s="174"/>
      <c r="FV121" s="174"/>
      <c r="FW121" s="174"/>
      <c r="FX121" s="174"/>
      <c r="FY121" s="174"/>
      <c r="FZ121" s="174"/>
      <c r="GA121" s="174"/>
      <c r="GB121" s="174"/>
      <c r="GC121" s="174"/>
      <c r="GD121" s="174"/>
      <c r="GE121" s="174"/>
      <c r="GF121" s="174"/>
      <c r="GG121" s="174"/>
      <c r="GH121" s="174"/>
      <c r="GI121" s="174"/>
      <c r="GJ121" s="174"/>
      <c r="GK121" s="174"/>
      <c r="GL121" s="174"/>
      <c r="GM121" s="174"/>
      <c r="GN121" s="174"/>
      <c r="GO121" s="174"/>
      <c r="GP121" s="174"/>
      <c r="GQ121" s="174"/>
      <c r="GR121" s="174"/>
      <c r="GS121" s="174"/>
      <c r="GT121" s="174"/>
      <c r="GU121" s="174"/>
      <c r="GV121" s="174"/>
      <c r="GW121" s="174"/>
      <c r="GX121" s="174"/>
      <c r="GY121" s="174"/>
      <c r="GZ121" s="174"/>
      <c r="HA121" s="174"/>
      <c r="HB121" s="174"/>
      <c r="HC121" s="174"/>
      <c r="HD121" s="174"/>
      <c r="HE121" s="174"/>
      <c r="HF121" s="174"/>
      <c r="HG121" s="174"/>
      <c r="HH121" s="174"/>
      <c r="HI121" s="174"/>
      <c r="HJ121" s="174"/>
      <c r="HK121" s="174"/>
      <c r="HL121" s="174"/>
      <c r="HM121" s="174"/>
      <c r="HN121" s="174"/>
      <c r="HO121" s="174"/>
      <c r="HP121" s="174"/>
      <c r="HQ121" s="174"/>
      <c r="HR121" s="174"/>
      <c r="HS121" s="174"/>
      <c r="HT121" s="174"/>
      <c r="HU121" s="174"/>
      <c r="HV121" s="174"/>
      <c r="HW121" s="174"/>
      <c r="HX121" s="174"/>
      <c r="HY121" s="174"/>
      <c r="HZ121" s="174"/>
      <c r="IA121" s="174"/>
      <c r="IB121" s="174"/>
      <c r="IC121" s="174"/>
      <c r="ID121" s="174"/>
    </row>
    <row r="122" spans="1:238" s="175" customFormat="1" ht="134.25" customHeight="1">
      <c r="A122" s="129">
        <f t="shared" si="1"/>
        <v>111</v>
      </c>
      <c r="B122" s="130" t="s">
        <v>37</v>
      </c>
      <c r="C122" s="131">
        <v>33</v>
      </c>
      <c r="D122" s="151" t="s">
        <v>126</v>
      </c>
      <c r="E122" s="153" t="s">
        <v>27</v>
      </c>
      <c r="F122" s="151" t="s">
        <v>218</v>
      </c>
      <c r="G122" s="151" t="s">
        <v>233</v>
      </c>
      <c r="H122" s="130" t="s">
        <v>104</v>
      </c>
      <c r="I122" s="150">
        <v>550000000</v>
      </c>
      <c r="J122" s="155"/>
      <c r="K122" s="227"/>
      <c r="L122" s="170">
        <v>42055</v>
      </c>
      <c r="M122" s="169">
        <v>360</v>
      </c>
      <c r="N122" s="170">
        <v>42088</v>
      </c>
      <c r="O122" s="170">
        <v>42088</v>
      </c>
      <c r="P122" s="170">
        <v>42448</v>
      </c>
      <c r="Q122" s="178" t="s">
        <v>38</v>
      </c>
      <c r="R122" s="130" t="s">
        <v>375</v>
      </c>
      <c r="S122" s="177" t="s">
        <v>47</v>
      </c>
      <c r="T122" s="233" t="s">
        <v>441</v>
      </c>
      <c r="U122" s="233" t="s">
        <v>567</v>
      </c>
      <c r="V122" s="233" t="s">
        <v>567</v>
      </c>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c r="GS122" s="174"/>
      <c r="GT122" s="174"/>
      <c r="GU122" s="174"/>
      <c r="GV122" s="174"/>
      <c r="GW122" s="174"/>
      <c r="GX122" s="174"/>
      <c r="GY122" s="174"/>
      <c r="GZ122" s="174"/>
      <c r="HA122" s="174"/>
      <c r="HB122" s="174"/>
      <c r="HC122" s="174"/>
      <c r="HD122" s="174"/>
      <c r="HE122" s="174"/>
      <c r="HF122" s="174"/>
      <c r="HG122" s="174"/>
      <c r="HH122" s="174"/>
      <c r="HI122" s="174"/>
      <c r="HJ122" s="174"/>
      <c r="HK122" s="174"/>
      <c r="HL122" s="174"/>
      <c r="HM122" s="174"/>
      <c r="HN122" s="174"/>
      <c r="HO122" s="174"/>
      <c r="HP122" s="174"/>
      <c r="HQ122" s="174"/>
      <c r="HR122" s="174"/>
      <c r="HS122" s="174"/>
      <c r="HT122" s="174"/>
      <c r="HU122" s="174"/>
      <c r="HV122" s="174"/>
      <c r="HW122" s="174"/>
      <c r="HX122" s="174"/>
      <c r="HY122" s="174"/>
      <c r="HZ122" s="174"/>
      <c r="IA122" s="174"/>
      <c r="IB122" s="174"/>
      <c r="IC122" s="174"/>
      <c r="ID122" s="174"/>
    </row>
    <row r="123" spans="1:238" s="175" customFormat="1" ht="162" customHeight="1">
      <c r="A123" s="129">
        <f t="shared" si="1"/>
        <v>112</v>
      </c>
      <c r="B123" s="130" t="s">
        <v>37</v>
      </c>
      <c r="C123" s="131">
        <v>33</v>
      </c>
      <c r="D123" s="151" t="s">
        <v>126</v>
      </c>
      <c r="E123" s="153" t="s">
        <v>27</v>
      </c>
      <c r="F123" s="151" t="s">
        <v>218</v>
      </c>
      <c r="G123" s="151" t="s">
        <v>233</v>
      </c>
      <c r="H123" s="130" t="s">
        <v>104</v>
      </c>
      <c r="I123" s="150">
        <v>170000000</v>
      </c>
      <c r="J123" s="155"/>
      <c r="K123" s="227"/>
      <c r="L123" s="170">
        <v>42041</v>
      </c>
      <c r="M123" s="169">
        <v>360</v>
      </c>
      <c r="N123" s="170">
        <v>42109</v>
      </c>
      <c r="O123" s="170">
        <v>42109</v>
      </c>
      <c r="P123" s="170">
        <v>42469</v>
      </c>
      <c r="Q123" s="178" t="s">
        <v>75</v>
      </c>
      <c r="R123" s="130" t="s">
        <v>336</v>
      </c>
      <c r="S123" s="177" t="s">
        <v>48</v>
      </c>
      <c r="T123" s="233" t="s">
        <v>441</v>
      </c>
      <c r="U123" s="233" t="s">
        <v>567</v>
      </c>
      <c r="V123" s="233" t="s">
        <v>567</v>
      </c>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c r="DJ123" s="174"/>
      <c r="DK123" s="174"/>
      <c r="DL123" s="174"/>
      <c r="DM123" s="174"/>
      <c r="DN123" s="174"/>
      <c r="DO123" s="174"/>
      <c r="DP123" s="174"/>
      <c r="DQ123" s="174"/>
      <c r="DR123" s="174"/>
      <c r="DS123" s="174"/>
      <c r="DT123" s="174"/>
      <c r="DU123" s="174"/>
      <c r="DV123" s="174"/>
      <c r="DW123" s="174"/>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4"/>
      <c r="FQ123" s="174"/>
      <c r="FR123" s="174"/>
      <c r="FS123" s="174"/>
      <c r="FT123" s="174"/>
      <c r="FU123" s="174"/>
      <c r="FV123" s="174"/>
      <c r="FW123" s="174"/>
      <c r="FX123" s="174"/>
      <c r="FY123" s="174"/>
      <c r="FZ123" s="174"/>
      <c r="GA123" s="174"/>
      <c r="GB123" s="174"/>
      <c r="GC123" s="174"/>
      <c r="GD123" s="174"/>
      <c r="GE123" s="174"/>
      <c r="GF123" s="174"/>
      <c r="GG123" s="174"/>
      <c r="GH123" s="174"/>
      <c r="GI123" s="174"/>
      <c r="GJ123" s="174"/>
      <c r="GK123" s="174"/>
      <c r="GL123" s="174"/>
      <c r="GM123" s="174"/>
      <c r="GN123" s="174"/>
      <c r="GO123" s="174"/>
      <c r="GP123" s="174"/>
      <c r="GQ123" s="174"/>
      <c r="GR123" s="174"/>
      <c r="GS123" s="174"/>
      <c r="GT123" s="174"/>
      <c r="GU123" s="174"/>
      <c r="GV123" s="174"/>
      <c r="GW123" s="174"/>
      <c r="GX123" s="174"/>
      <c r="GY123" s="174"/>
      <c r="GZ123" s="174"/>
      <c r="HA123" s="174"/>
      <c r="HB123" s="174"/>
      <c r="HC123" s="174"/>
      <c r="HD123" s="174"/>
      <c r="HE123" s="174"/>
      <c r="HF123" s="174"/>
      <c r="HG123" s="174"/>
      <c r="HH123" s="174"/>
      <c r="HI123" s="174"/>
      <c r="HJ123" s="174"/>
      <c r="HK123" s="174"/>
      <c r="HL123" s="174"/>
      <c r="HM123" s="174"/>
      <c r="HN123" s="174"/>
      <c r="HO123" s="174"/>
      <c r="HP123" s="174"/>
      <c r="HQ123" s="174"/>
      <c r="HR123" s="174"/>
      <c r="HS123" s="174"/>
      <c r="HT123" s="174"/>
      <c r="HU123" s="174"/>
      <c r="HV123" s="174"/>
      <c r="HW123" s="174"/>
      <c r="HX123" s="174"/>
      <c r="HY123" s="174"/>
      <c r="HZ123" s="174"/>
      <c r="IA123" s="174"/>
      <c r="IB123" s="174"/>
      <c r="IC123" s="174"/>
      <c r="ID123" s="174"/>
    </row>
    <row r="124" spans="1:238" s="175" customFormat="1" ht="76.5">
      <c r="A124" s="129">
        <f t="shared" si="1"/>
        <v>113</v>
      </c>
      <c r="B124" s="130" t="s">
        <v>37</v>
      </c>
      <c r="C124" s="131">
        <v>33</v>
      </c>
      <c r="D124" s="151" t="s">
        <v>126</v>
      </c>
      <c r="E124" s="153" t="s">
        <v>27</v>
      </c>
      <c r="F124" s="151" t="s">
        <v>218</v>
      </c>
      <c r="G124" s="151" t="s">
        <v>233</v>
      </c>
      <c r="H124" s="130" t="s">
        <v>104</v>
      </c>
      <c r="I124" s="150">
        <v>100000000</v>
      </c>
      <c r="J124" s="155"/>
      <c r="K124" s="227"/>
      <c r="L124" s="170">
        <v>42055</v>
      </c>
      <c r="M124" s="169">
        <v>270</v>
      </c>
      <c r="N124" s="170">
        <v>42068</v>
      </c>
      <c r="O124" s="170">
        <v>42068</v>
      </c>
      <c r="P124" s="170">
        <v>42338</v>
      </c>
      <c r="Q124" s="178" t="s">
        <v>38</v>
      </c>
      <c r="R124" s="130" t="s">
        <v>337</v>
      </c>
      <c r="S124" s="176" t="s">
        <v>39</v>
      </c>
      <c r="T124" s="233" t="s">
        <v>441</v>
      </c>
      <c r="U124" s="233" t="s">
        <v>567</v>
      </c>
      <c r="V124" s="233" t="s">
        <v>567</v>
      </c>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174"/>
      <c r="GE124" s="174"/>
      <c r="GF124" s="174"/>
      <c r="GG124" s="174"/>
      <c r="GH124" s="174"/>
      <c r="GI124" s="174"/>
      <c r="GJ124" s="174"/>
      <c r="GK124" s="174"/>
      <c r="GL124" s="174"/>
      <c r="GM124" s="174"/>
      <c r="GN124" s="174"/>
      <c r="GO124" s="174"/>
      <c r="GP124" s="174"/>
      <c r="GQ124" s="174"/>
      <c r="GR124" s="174"/>
      <c r="GS124" s="174"/>
      <c r="GT124" s="174"/>
      <c r="GU124" s="174"/>
      <c r="GV124" s="174"/>
      <c r="GW124" s="174"/>
      <c r="GX124" s="174"/>
      <c r="GY124" s="174"/>
      <c r="GZ124" s="174"/>
      <c r="HA124" s="174"/>
      <c r="HB124" s="174"/>
      <c r="HC124" s="174"/>
      <c r="HD124" s="174"/>
      <c r="HE124" s="174"/>
      <c r="HF124" s="174"/>
      <c r="HG124" s="174"/>
      <c r="HH124" s="174"/>
      <c r="HI124" s="174"/>
      <c r="HJ124" s="174"/>
      <c r="HK124" s="174"/>
      <c r="HL124" s="174"/>
      <c r="HM124" s="174"/>
      <c r="HN124" s="174"/>
      <c r="HO124" s="174"/>
      <c r="HP124" s="174"/>
      <c r="HQ124" s="174"/>
      <c r="HR124" s="174"/>
      <c r="HS124" s="174"/>
      <c r="HT124" s="174"/>
      <c r="HU124" s="174"/>
      <c r="HV124" s="174"/>
      <c r="HW124" s="174"/>
      <c r="HX124" s="174"/>
      <c r="HY124" s="174"/>
      <c r="HZ124" s="174"/>
      <c r="IA124" s="174"/>
      <c r="IB124" s="174"/>
      <c r="IC124" s="174"/>
      <c r="ID124" s="174"/>
    </row>
    <row r="125" spans="1:238" s="175" customFormat="1" ht="81" customHeight="1">
      <c r="A125" s="129">
        <f t="shared" si="1"/>
        <v>114</v>
      </c>
      <c r="B125" s="130" t="s">
        <v>37</v>
      </c>
      <c r="C125" s="131">
        <v>33</v>
      </c>
      <c r="D125" s="151" t="s">
        <v>126</v>
      </c>
      <c r="E125" s="153" t="s">
        <v>27</v>
      </c>
      <c r="F125" s="151" t="s">
        <v>218</v>
      </c>
      <c r="G125" s="134" t="s">
        <v>132</v>
      </c>
      <c r="H125" s="130" t="s">
        <v>104</v>
      </c>
      <c r="I125" s="150">
        <v>200000000</v>
      </c>
      <c r="J125" s="155"/>
      <c r="K125" s="227"/>
      <c r="L125" s="170">
        <v>42060</v>
      </c>
      <c r="M125" s="169">
        <v>360</v>
      </c>
      <c r="N125" s="170">
        <v>42153</v>
      </c>
      <c r="O125" s="170">
        <v>42153</v>
      </c>
      <c r="P125" s="170">
        <v>42513</v>
      </c>
      <c r="Q125" s="171">
        <v>81111811</v>
      </c>
      <c r="R125" s="130" t="s">
        <v>338</v>
      </c>
      <c r="S125" s="176" t="s">
        <v>49</v>
      </c>
      <c r="T125" s="233" t="s">
        <v>441</v>
      </c>
      <c r="U125" s="233" t="s">
        <v>567</v>
      </c>
      <c r="V125" s="233" t="s">
        <v>567</v>
      </c>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c r="DJ125" s="174"/>
      <c r="DK125" s="174"/>
      <c r="DL125" s="174"/>
      <c r="DM125" s="174"/>
      <c r="DN125" s="174"/>
      <c r="DO125" s="174"/>
      <c r="DP125" s="174"/>
      <c r="DQ125" s="174"/>
      <c r="DR125" s="174"/>
      <c r="DS125" s="174"/>
      <c r="DT125" s="174"/>
      <c r="DU125" s="174"/>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4"/>
      <c r="FQ125" s="174"/>
      <c r="FR125" s="174"/>
      <c r="FS125" s="174"/>
      <c r="FT125" s="174"/>
      <c r="FU125" s="174"/>
      <c r="FV125" s="174"/>
      <c r="FW125" s="174"/>
      <c r="FX125" s="174"/>
      <c r="FY125" s="174"/>
      <c r="FZ125" s="174"/>
      <c r="GA125" s="174"/>
      <c r="GB125" s="174"/>
      <c r="GC125" s="174"/>
      <c r="GD125" s="174"/>
      <c r="GE125" s="174"/>
      <c r="GF125" s="174"/>
      <c r="GG125" s="174"/>
      <c r="GH125" s="174"/>
      <c r="GI125" s="174"/>
      <c r="GJ125" s="174"/>
      <c r="GK125" s="174"/>
      <c r="GL125" s="174"/>
      <c r="GM125" s="174"/>
      <c r="GN125" s="174"/>
      <c r="GO125" s="174"/>
      <c r="GP125" s="174"/>
      <c r="GQ125" s="174"/>
      <c r="GR125" s="174"/>
      <c r="GS125" s="174"/>
      <c r="GT125" s="174"/>
      <c r="GU125" s="174"/>
      <c r="GV125" s="174"/>
      <c r="GW125" s="174"/>
      <c r="GX125" s="174"/>
      <c r="GY125" s="174"/>
      <c r="GZ125" s="174"/>
      <c r="HA125" s="174"/>
      <c r="HB125" s="174"/>
      <c r="HC125" s="174"/>
      <c r="HD125" s="174"/>
      <c r="HE125" s="174"/>
      <c r="HF125" s="174"/>
      <c r="HG125" s="174"/>
      <c r="HH125" s="174"/>
      <c r="HI125" s="174"/>
      <c r="HJ125" s="174"/>
      <c r="HK125" s="174"/>
      <c r="HL125" s="174"/>
      <c r="HM125" s="174"/>
      <c r="HN125" s="174"/>
      <c r="HO125" s="174"/>
      <c r="HP125" s="174"/>
      <c r="HQ125" s="174"/>
      <c r="HR125" s="174"/>
      <c r="HS125" s="174"/>
      <c r="HT125" s="174"/>
      <c r="HU125" s="174"/>
      <c r="HV125" s="174"/>
      <c r="HW125" s="174"/>
      <c r="HX125" s="174"/>
      <c r="HY125" s="174"/>
      <c r="HZ125" s="174"/>
      <c r="IA125" s="174"/>
      <c r="IB125" s="174"/>
      <c r="IC125" s="174"/>
      <c r="ID125" s="174"/>
    </row>
    <row r="126" spans="1:238" s="175" customFormat="1" ht="76.5">
      <c r="A126" s="129">
        <f t="shared" si="1"/>
        <v>115</v>
      </c>
      <c r="B126" s="130" t="s">
        <v>37</v>
      </c>
      <c r="C126" s="131">
        <v>33</v>
      </c>
      <c r="D126" s="151" t="s">
        <v>126</v>
      </c>
      <c r="E126" s="153" t="s">
        <v>27</v>
      </c>
      <c r="F126" s="151" t="s">
        <v>218</v>
      </c>
      <c r="G126" s="151" t="s">
        <v>52</v>
      </c>
      <c r="H126" s="130" t="s">
        <v>104</v>
      </c>
      <c r="I126" s="150">
        <v>100000000</v>
      </c>
      <c r="J126" s="155"/>
      <c r="K126" s="227"/>
      <c r="L126" s="170">
        <v>42114</v>
      </c>
      <c r="M126" s="169">
        <v>120</v>
      </c>
      <c r="N126" s="170">
        <v>42170</v>
      </c>
      <c r="O126" s="170">
        <v>42170</v>
      </c>
      <c r="P126" s="170">
        <v>42290</v>
      </c>
      <c r="Q126" s="171">
        <v>81111811</v>
      </c>
      <c r="R126" s="130" t="s">
        <v>339</v>
      </c>
      <c r="S126" s="176" t="s">
        <v>50</v>
      </c>
      <c r="T126" s="233" t="s">
        <v>441</v>
      </c>
      <c r="U126" s="233" t="s">
        <v>567</v>
      </c>
      <c r="V126" s="233" t="s">
        <v>567</v>
      </c>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c r="DJ126" s="174"/>
      <c r="DK126" s="174"/>
      <c r="DL126" s="174"/>
      <c r="DM126" s="174"/>
      <c r="DN126" s="174"/>
      <c r="DO126" s="174"/>
      <c r="DP126" s="174"/>
      <c r="DQ126" s="174"/>
      <c r="DR126" s="174"/>
      <c r="DS126" s="174"/>
      <c r="DT126" s="174"/>
      <c r="DU126" s="174"/>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4"/>
      <c r="FQ126" s="174"/>
      <c r="FR126" s="174"/>
      <c r="FS126" s="174"/>
      <c r="FT126" s="174"/>
      <c r="FU126" s="174"/>
      <c r="FV126" s="174"/>
      <c r="FW126" s="174"/>
      <c r="FX126" s="174"/>
      <c r="FY126" s="174"/>
      <c r="FZ126" s="174"/>
      <c r="GA126" s="174"/>
      <c r="GB126" s="174"/>
      <c r="GC126" s="174"/>
      <c r="GD126" s="174"/>
      <c r="GE126" s="174"/>
      <c r="GF126" s="174"/>
      <c r="GG126" s="174"/>
      <c r="GH126" s="174"/>
      <c r="GI126" s="174"/>
      <c r="GJ126" s="174"/>
      <c r="GK126" s="174"/>
      <c r="GL126" s="174"/>
      <c r="GM126" s="174"/>
      <c r="GN126" s="174"/>
      <c r="GO126" s="174"/>
      <c r="GP126" s="174"/>
      <c r="GQ126" s="174"/>
      <c r="GR126" s="174"/>
      <c r="GS126" s="174"/>
      <c r="GT126" s="174"/>
      <c r="GU126" s="174"/>
      <c r="GV126" s="174"/>
      <c r="GW126" s="174"/>
      <c r="GX126" s="174"/>
      <c r="GY126" s="174"/>
      <c r="GZ126" s="174"/>
      <c r="HA126" s="174"/>
      <c r="HB126" s="174"/>
      <c r="HC126" s="174"/>
      <c r="HD126" s="174"/>
      <c r="HE126" s="174"/>
      <c r="HF126" s="174"/>
      <c r="HG126" s="174"/>
      <c r="HH126" s="174"/>
      <c r="HI126" s="174"/>
      <c r="HJ126" s="174"/>
      <c r="HK126" s="174"/>
      <c r="HL126" s="174"/>
      <c r="HM126" s="174"/>
      <c r="HN126" s="174"/>
      <c r="HO126" s="174"/>
      <c r="HP126" s="174"/>
      <c r="HQ126" s="174"/>
      <c r="HR126" s="174"/>
      <c r="HS126" s="174"/>
      <c r="HT126" s="174"/>
      <c r="HU126" s="174"/>
      <c r="HV126" s="174"/>
      <c r="HW126" s="174"/>
      <c r="HX126" s="174"/>
      <c r="HY126" s="174"/>
      <c r="HZ126" s="174"/>
      <c r="IA126" s="174"/>
      <c r="IB126" s="174"/>
      <c r="IC126" s="174"/>
      <c r="ID126" s="174"/>
    </row>
    <row r="127" spans="1:238" s="175" customFormat="1" ht="82.5" customHeight="1">
      <c r="A127" s="129">
        <f t="shared" si="1"/>
        <v>116</v>
      </c>
      <c r="B127" s="130" t="s">
        <v>37</v>
      </c>
      <c r="C127" s="131">
        <v>33</v>
      </c>
      <c r="D127" s="151" t="s">
        <v>126</v>
      </c>
      <c r="E127" s="153" t="s">
        <v>27</v>
      </c>
      <c r="F127" s="151" t="s">
        <v>218</v>
      </c>
      <c r="G127" s="135" t="s">
        <v>132</v>
      </c>
      <c r="H127" s="130" t="s">
        <v>104</v>
      </c>
      <c r="I127" s="150">
        <f>160000000-2500000</f>
        <v>157500000</v>
      </c>
      <c r="J127" s="155"/>
      <c r="K127" s="227"/>
      <c r="L127" s="170">
        <v>42055</v>
      </c>
      <c r="M127" s="169">
        <v>360</v>
      </c>
      <c r="N127" s="170">
        <v>42050</v>
      </c>
      <c r="O127" s="170">
        <v>42050</v>
      </c>
      <c r="P127" s="170">
        <v>42410</v>
      </c>
      <c r="Q127" s="171">
        <v>321519</v>
      </c>
      <c r="R127" s="130" t="s">
        <v>340</v>
      </c>
      <c r="S127" s="176" t="s">
        <v>51</v>
      </c>
      <c r="T127" s="233" t="s">
        <v>441</v>
      </c>
      <c r="U127" s="233" t="s">
        <v>567</v>
      </c>
      <c r="V127" s="233" t="s">
        <v>567</v>
      </c>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c r="DJ127" s="174"/>
      <c r="DK127" s="174"/>
      <c r="DL127" s="174"/>
      <c r="DM127" s="174"/>
      <c r="DN127" s="174"/>
      <c r="DO127" s="174"/>
      <c r="DP127" s="174"/>
      <c r="DQ127" s="174"/>
      <c r="DR127" s="174"/>
      <c r="DS127" s="174"/>
      <c r="DT127" s="174"/>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4"/>
      <c r="FQ127" s="174"/>
      <c r="FR127" s="174"/>
      <c r="FS127" s="174"/>
      <c r="FT127" s="174"/>
      <c r="FU127" s="174"/>
      <c r="FV127" s="174"/>
      <c r="FW127" s="174"/>
      <c r="FX127" s="174"/>
      <c r="FY127" s="174"/>
      <c r="FZ127" s="174"/>
      <c r="GA127" s="174"/>
      <c r="GB127" s="174"/>
      <c r="GC127" s="174"/>
      <c r="GD127" s="174"/>
      <c r="GE127" s="174"/>
      <c r="GF127" s="174"/>
      <c r="GG127" s="174"/>
      <c r="GH127" s="174"/>
      <c r="GI127" s="174"/>
      <c r="GJ127" s="174"/>
      <c r="GK127" s="174"/>
      <c r="GL127" s="174"/>
      <c r="GM127" s="174"/>
      <c r="GN127" s="174"/>
      <c r="GO127" s="174"/>
      <c r="GP127" s="174"/>
      <c r="GQ127" s="174"/>
      <c r="GR127" s="174"/>
      <c r="GS127" s="174"/>
      <c r="GT127" s="174"/>
      <c r="GU127" s="174"/>
      <c r="GV127" s="174"/>
      <c r="GW127" s="174"/>
      <c r="GX127" s="174"/>
      <c r="GY127" s="174"/>
      <c r="GZ127" s="174"/>
      <c r="HA127" s="174"/>
      <c r="HB127" s="174"/>
      <c r="HC127" s="174"/>
      <c r="HD127" s="174"/>
      <c r="HE127" s="174"/>
      <c r="HF127" s="174"/>
      <c r="HG127" s="174"/>
      <c r="HH127" s="174"/>
      <c r="HI127" s="174"/>
      <c r="HJ127" s="174"/>
      <c r="HK127" s="174"/>
      <c r="HL127" s="174"/>
      <c r="HM127" s="174"/>
      <c r="HN127" s="174"/>
      <c r="HO127" s="174"/>
      <c r="HP127" s="174"/>
      <c r="HQ127" s="174"/>
      <c r="HR127" s="174"/>
      <c r="HS127" s="174"/>
      <c r="HT127" s="174"/>
      <c r="HU127" s="174"/>
      <c r="HV127" s="174"/>
      <c r="HW127" s="174"/>
      <c r="HX127" s="174"/>
      <c r="HY127" s="174"/>
      <c r="HZ127" s="174"/>
      <c r="IA127" s="174"/>
      <c r="IB127" s="174"/>
      <c r="IC127" s="174"/>
      <c r="ID127" s="174"/>
    </row>
    <row r="128" spans="1:238" s="241" customFormat="1" ht="170.25" customHeight="1">
      <c r="A128" s="129">
        <f t="shared" si="1"/>
        <v>117</v>
      </c>
      <c r="B128" s="206" t="s">
        <v>408</v>
      </c>
      <c r="C128" s="162" t="s">
        <v>114</v>
      </c>
      <c r="D128" s="130" t="s">
        <v>115</v>
      </c>
      <c r="E128" s="153">
        <v>311020301</v>
      </c>
      <c r="F128" s="130" t="s">
        <v>116</v>
      </c>
      <c r="G128" s="151" t="s">
        <v>233</v>
      </c>
      <c r="H128" s="151" t="s">
        <v>324</v>
      </c>
      <c r="I128" s="242">
        <v>64000000</v>
      </c>
      <c r="J128" s="242"/>
      <c r="K128" s="227"/>
      <c r="L128" s="170">
        <v>42025</v>
      </c>
      <c r="M128" s="169">
        <v>240</v>
      </c>
      <c r="N128" s="137">
        <v>42055</v>
      </c>
      <c r="O128" s="137">
        <v>42061</v>
      </c>
      <c r="P128" s="137">
        <v>42302</v>
      </c>
      <c r="Q128" s="152" t="s">
        <v>409</v>
      </c>
      <c r="R128" s="206" t="s">
        <v>417</v>
      </c>
      <c r="S128" s="244" t="s">
        <v>416</v>
      </c>
      <c r="T128" s="206" t="s">
        <v>566</v>
      </c>
      <c r="U128" s="247" t="s">
        <v>445</v>
      </c>
      <c r="V128" s="151" t="s">
        <v>444</v>
      </c>
      <c r="W128" s="249"/>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c r="BI128" s="240"/>
      <c r="BJ128" s="240"/>
      <c r="BK128" s="240"/>
      <c r="BL128" s="240"/>
      <c r="BM128" s="240"/>
      <c r="BN128" s="240"/>
      <c r="BO128" s="240"/>
      <c r="BP128" s="240"/>
      <c r="BQ128" s="240"/>
      <c r="BR128" s="240"/>
      <c r="BS128" s="240"/>
      <c r="BT128" s="240"/>
      <c r="BU128" s="240"/>
      <c r="BV128" s="240"/>
      <c r="BW128" s="240"/>
      <c r="BX128" s="240"/>
      <c r="BY128" s="240"/>
      <c r="BZ128" s="240"/>
      <c r="CA128" s="240"/>
      <c r="CB128" s="240"/>
      <c r="CC128" s="240"/>
      <c r="CD128" s="240"/>
      <c r="CE128" s="240"/>
      <c r="CF128" s="240"/>
      <c r="CG128" s="240"/>
      <c r="CH128" s="240"/>
      <c r="CI128" s="240"/>
      <c r="CJ128" s="240"/>
      <c r="CK128" s="240"/>
      <c r="CL128" s="240"/>
      <c r="CM128" s="240"/>
      <c r="CN128" s="240"/>
      <c r="CO128" s="240"/>
      <c r="CP128" s="240"/>
      <c r="CQ128" s="240"/>
      <c r="CR128" s="240"/>
      <c r="CS128" s="240"/>
      <c r="CT128" s="240"/>
      <c r="CU128" s="240"/>
      <c r="CV128" s="240"/>
      <c r="CW128" s="240"/>
      <c r="CX128" s="240"/>
      <c r="CY128" s="240"/>
      <c r="CZ128" s="240"/>
      <c r="DA128" s="240"/>
      <c r="DB128" s="240"/>
      <c r="DC128" s="240"/>
      <c r="DD128" s="240"/>
      <c r="DE128" s="240"/>
      <c r="DF128" s="240"/>
      <c r="DG128" s="240"/>
      <c r="DH128" s="240"/>
      <c r="DI128" s="240"/>
      <c r="DJ128" s="240"/>
      <c r="DK128" s="240"/>
      <c r="DL128" s="240"/>
      <c r="DM128" s="240"/>
      <c r="DN128" s="240"/>
      <c r="DO128" s="240"/>
      <c r="DP128" s="240"/>
      <c r="DQ128" s="240"/>
      <c r="DR128" s="240"/>
      <c r="DS128" s="240"/>
      <c r="DT128" s="240"/>
      <c r="DU128" s="240"/>
      <c r="DV128" s="240"/>
      <c r="DW128" s="240"/>
      <c r="DX128" s="240"/>
      <c r="DY128" s="240"/>
      <c r="DZ128" s="240"/>
      <c r="EA128" s="240"/>
      <c r="EB128" s="240"/>
      <c r="EC128" s="240"/>
      <c r="ED128" s="240"/>
      <c r="EE128" s="240"/>
      <c r="EF128" s="240"/>
      <c r="EG128" s="240"/>
      <c r="EH128" s="240"/>
      <c r="EI128" s="240"/>
      <c r="EJ128" s="240"/>
      <c r="EK128" s="240"/>
      <c r="EL128" s="240"/>
      <c r="EM128" s="240"/>
      <c r="EN128" s="240"/>
      <c r="EO128" s="240"/>
      <c r="EP128" s="240"/>
      <c r="EQ128" s="240"/>
      <c r="ER128" s="240"/>
      <c r="ES128" s="240"/>
      <c r="ET128" s="240"/>
      <c r="EU128" s="240"/>
      <c r="EV128" s="240"/>
      <c r="EW128" s="240"/>
      <c r="EX128" s="240"/>
      <c r="EY128" s="240"/>
      <c r="EZ128" s="240"/>
      <c r="FA128" s="240"/>
      <c r="FB128" s="240"/>
      <c r="FC128" s="240"/>
      <c r="FD128" s="240"/>
      <c r="FE128" s="240"/>
      <c r="FF128" s="240"/>
      <c r="FG128" s="240"/>
      <c r="FH128" s="240"/>
      <c r="FI128" s="240"/>
      <c r="FJ128" s="240"/>
      <c r="FK128" s="240"/>
      <c r="FL128" s="240"/>
      <c r="FM128" s="240"/>
      <c r="FN128" s="240"/>
      <c r="FO128" s="240"/>
      <c r="FP128" s="240"/>
      <c r="FQ128" s="240"/>
      <c r="FR128" s="240"/>
      <c r="FS128" s="240"/>
      <c r="FT128" s="240"/>
      <c r="FU128" s="240"/>
      <c r="FV128" s="240"/>
      <c r="FW128" s="240"/>
      <c r="FX128" s="240"/>
      <c r="FY128" s="240"/>
      <c r="FZ128" s="240"/>
      <c r="GA128" s="240"/>
      <c r="GB128" s="240"/>
      <c r="GC128" s="240"/>
      <c r="GD128" s="240"/>
      <c r="GE128" s="240"/>
      <c r="GF128" s="240"/>
      <c r="GG128" s="240"/>
      <c r="GH128" s="240"/>
      <c r="GI128" s="240"/>
      <c r="GJ128" s="240"/>
      <c r="GK128" s="240"/>
      <c r="GL128" s="240"/>
      <c r="GM128" s="240"/>
      <c r="GN128" s="240"/>
      <c r="GO128" s="240"/>
      <c r="GP128" s="240"/>
      <c r="GQ128" s="240"/>
      <c r="GR128" s="240"/>
      <c r="GS128" s="240"/>
      <c r="GT128" s="240"/>
      <c r="GU128" s="240"/>
      <c r="GV128" s="240"/>
      <c r="GW128" s="240"/>
      <c r="GX128" s="240"/>
      <c r="GY128" s="240"/>
      <c r="GZ128" s="240"/>
      <c r="HA128" s="240"/>
      <c r="HB128" s="240"/>
      <c r="HC128" s="240"/>
      <c r="HD128" s="240"/>
      <c r="HE128" s="240"/>
      <c r="HF128" s="240"/>
      <c r="HG128" s="240"/>
      <c r="HH128" s="240"/>
      <c r="HI128" s="240"/>
      <c r="HJ128" s="240"/>
      <c r="HK128" s="240"/>
      <c r="HL128" s="240"/>
      <c r="HM128" s="240"/>
      <c r="HN128" s="240"/>
      <c r="HO128" s="240"/>
      <c r="HP128" s="240"/>
      <c r="HQ128" s="240"/>
      <c r="HR128" s="240"/>
      <c r="HS128" s="240"/>
      <c r="HT128" s="240"/>
      <c r="HU128" s="240"/>
      <c r="HV128" s="240"/>
      <c r="HW128" s="240"/>
      <c r="HX128" s="240"/>
      <c r="HY128" s="240"/>
      <c r="HZ128" s="240"/>
      <c r="IA128" s="240"/>
      <c r="IB128" s="240"/>
      <c r="IC128" s="240"/>
      <c r="ID128" s="240"/>
    </row>
    <row r="129" spans="1:238" s="175" customFormat="1" ht="95.25" customHeight="1">
      <c r="A129" s="129">
        <f t="shared" si="1"/>
        <v>118</v>
      </c>
      <c r="B129" s="130" t="s">
        <v>306</v>
      </c>
      <c r="C129" s="191" t="s">
        <v>114</v>
      </c>
      <c r="D129" s="131" t="s">
        <v>197</v>
      </c>
      <c r="E129" s="153">
        <v>311020301</v>
      </c>
      <c r="F129" s="134" t="s">
        <v>194</v>
      </c>
      <c r="G129" s="135" t="s">
        <v>106</v>
      </c>
      <c r="H129" s="130" t="s">
        <v>104</v>
      </c>
      <c r="I129" s="150">
        <v>17755540</v>
      </c>
      <c r="J129" s="228"/>
      <c r="K129" s="227"/>
      <c r="L129" s="139">
        <v>42003</v>
      </c>
      <c r="M129" s="257" t="s">
        <v>367</v>
      </c>
      <c r="N129" s="137">
        <v>42039</v>
      </c>
      <c r="O129" s="137">
        <v>42039</v>
      </c>
      <c r="P129" s="158">
        <v>42059</v>
      </c>
      <c r="Q129" s="152" t="s">
        <v>304</v>
      </c>
      <c r="R129" s="222" t="s">
        <v>369</v>
      </c>
      <c r="S129" s="223" t="s">
        <v>305</v>
      </c>
      <c r="T129" s="197" t="s">
        <v>399</v>
      </c>
      <c r="U129" s="130" t="s">
        <v>565</v>
      </c>
      <c r="V129" s="151" t="s">
        <v>444</v>
      </c>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4"/>
      <c r="FQ129" s="174"/>
      <c r="FR129" s="174"/>
      <c r="FS129" s="174"/>
      <c r="FT129" s="174"/>
      <c r="FU129" s="174"/>
      <c r="FV129" s="174"/>
      <c r="FW129" s="174"/>
      <c r="FX129" s="174"/>
      <c r="FY129" s="174"/>
      <c r="FZ129" s="174"/>
      <c r="GA129" s="174"/>
      <c r="GB129" s="174"/>
      <c r="GC129" s="174"/>
      <c r="GD129" s="174"/>
      <c r="GE129" s="174"/>
      <c r="GF129" s="174"/>
      <c r="GG129" s="174"/>
      <c r="GH129" s="174"/>
      <c r="GI129" s="174"/>
      <c r="GJ129" s="174"/>
      <c r="GK129" s="174"/>
      <c r="GL129" s="174"/>
      <c r="GM129" s="174"/>
      <c r="GN129" s="174"/>
      <c r="GO129" s="174"/>
      <c r="GP129" s="174"/>
      <c r="GQ129" s="174"/>
      <c r="GR129" s="174"/>
      <c r="GS129" s="174"/>
      <c r="GT129" s="174"/>
      <c r="GU129" s="174"/>
      <c r="GV129" s="174"/>
      <c r="GW129" s="174"/>
      <c r="GX129" s="174"/>
      <c r="GY129" s="174"/>
      <c r="GZ129" s="174"/>
      <c r="HA129" s="174"/>
      <c r="HB129" s="174"/>
      <c r="HC129" s="174"/>
      <c r="HD129" s="174"/>
      <c r="HE129" s="174"/>
      <c r="HF129" s="174"/>
      <c r="HG129" s="174"/>
      <c r="HH129" s="174"/>
      <c r="HI129" s="174"/>
      <c r="HJ129" s="174"/>
      <c r="HK129" s="174"/>
      <c r="HL129" s="174"/>
      <c r="HM129" s="174"/>
      <c r="HN129" s="174"/>
      <c r="HO129" s="174"/>
      <c r="HP129" s="174"/>
      <c r="HQ129" s="174"/>
      <c r="HR129" s="174"/>
      <c r="HS129" s="174"/>
      <c r="HT129" s="174"/>
      <c r="HU129" s="174"/>
      <c r="HV129" s="174"/>
      <c r="HW129" s="174"/>
      <c r="HX129" s="174"/>
      <c r="HY129" s="174"/>
      <c r="HZ129" s="174"/>
      <c r="IA129" s="174"/>
      <c r="IB129" s="174"/>
      <c r="IC129" s="174"/>
      <c r="ID129" s="174"/>
    </row>
    <row r="130" spans="1:238" s="38" customFormat="1" ht="63" customHeight="1" thickBot="1">
      <c r="A130" s="103"/>
      <c r="B130" s="104" t="s">
        <v>293</v>
      </c>
      <c r="C130" s="105"/>
      <c r="D130" s="106"/>
      <c r="E130" s="119"/>
      <c r="F130" s="106"/>
      <c r="G130" s="107"/>
      <c r="H130" s="108"/>
      <c r="I130" s="125">
        <f>SUM(I12:I129)</f>
        <v>10558219190</v>
      </c>
      <c r="J130" s="125">
        <f>SUM(J12:J129)</f>
        <v>296980393</v>
      </c>
      <c r="K130" s="109"/>
      <c r="L130" s="109"/>
      <c r="M130" s="110"/>
      <c r="N130" s="111"/>
      <c r="O130" s="111"/>
      <c r="P130" s="111"/>
      <c r="Q130" s="112"/>
      <c r="R130" s="113"/>
      <c r="S130" s="116"/>
      <c r="T130" s="116"/>
      <c r="U130" s="116"/>
      <c r="V130" s="116"/>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row>
    <row r="131" spans="1:238" s="3" customFormat="1" ht="1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234"/>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row>
    <row r="132" spans="1:238" s="3" customFormat="1" ht="1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234"/>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row>
    <row r="133" spans="1:238" s="3" customFormat="1" ht="15">
      <c r="A133" s="5" t="s">
        <v>84</v>
      </c>
      <c r="B133" s="179"/>
      <c r="C133" s="179"/>
      <c r="D133" s="179"/>
      <c r="E133" s="179"/>
      <c r="F133" s="179"/>
      <c r="G133" s="179"/>
      <c r="H133" s="179"/>
      <c r="I133" s="179"/>
      <c r="J133" s="179"/>
      <c r="K133" s="179"/>
      <c r="L133" s="179"/>
      <c r="M133" s="179"/>
      <c r="N133" s="179"/>
      <c r="O133" s="179"/>
      <c r="P133" s="179"/>
      <c r="Q133" s="179"/>
      <c r="R133" s="179"/>
      <c r="S133" s="179"/>
      <c r="T133" s="179"/>
      <c r="U133" s="179"/>
      <c r="V133" s="234"/>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row>
    <row r="134" spans="1:238" s="3" customFormat="1" ht="24" customHeight="1">
      <c r="A134" s="5" t="s">
        <v>98</v>
      </c>
      <c r="B134" s="179"/>
      <c r="C134" s="179"/>
      <c r="D134" s="179"/>
      <c r="E134" s="179"/>
      <c r="F134" s="179"/>
      <c r="G134" s="179"/>
      <c r="H134" s="179"/>
      <c r="I134" s="179"/>
      <c r="J134" s="179"/>
      <c r="K134" s="179"/>
      <c r="L134" s="179"/>
      <c r="M134" s="179"/>
      <c r="N134" s="179"/>
      <c r="O134" s="179"/>
      <c r="P134" s="179"/>
      <c r="Q134" s="179"/>
      <c r="R134" s="179"/>
      <c r="S134" s="179"/>
      <c r="T134" s="179"/>
      <c r="U134" s="179"/>
      <c r="V134" s="234"/>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row>
    <row r="135" spans="1:238" s="3" customFormat="1" ht="15">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234"/>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row>
    <row r="136" spans="2:238" s="3" customFormat="1" ht="15">
      <c r="B136" s="27"/>
      <c r="C136" s="5"/>
      <c r="D136" s="21"/>
      <c r="E136" s="120"/>
      <c r="F136" s="35"/>
      <c r="G136" s="33"/>
      <c r="H136" s="22"/>
      <c r="I136" s="126"/>
      <c r="J136" s="29"/>
      <c r="K136" s="29"/>
      <c r="L136" s="29"/>
      <c r="M136" s="8"/>
      <c r="N136" s="24"/>
      <c r="O136" s="24"/>
      <c r="P136" s="24"/>
      <c r="Q136" s="6"/>
      <c r="R136" s="7"/>
      <c r="S136" s="7"/>
      <c r="T136" s="179"/>
      <c r="U136" s="179"/>
      <c r="V136" s="234"/>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row>
    <row r="137" spans="16:20" ht="14.25">
      <c r="P137" s="179"/>
      <c r="Q137" s="179"/>
      <c r="R137" s="179"/>
      <c r="S137" s="179"/>
      <c r="T137" s="7"/>
    </row>
    <row r="138" spans="1:4" ht="12.75">
      <c r="A138" s="461" t="s">
        <v>577</v>
      </c>
      <c r="B138" s="463"/>
      <c r="C138" s="15"/>
      <c r="D138" s="464"/>
    </row>
    <row r="139" ht="12.75">
      <c r="A139" s="462" t="s">
        <v>578</v>
      </c>
    </row>
    <row r="140" spans="1:238" s="3" customFormat="1" ht="15">
      <c r="A140" s="6"/>
      <c r="B140" s="20"/>
      <c r="C140" s="6"/>
      <c r="D140" s="20"/>
      <c r="E140" s="122"/>
      <c r="F140" s="35"/>
      <c r="G140" s="32"/>
      <c r="H140" s="20"/>
      <c r="I140" s="126"/>
      <c r="J140" s="29"/>
      <c r="K140" s="29"/>
      <c r="L140" s="29"/>
      <c r="M140" s="8"/>
      <c r="N140" s="24"/>
      <c r="O140" s="24"/>
      <c r="P140" s="24"/>
      <c r="Q140" s="6"/>
      <c r="R140" s="4"/>
      <c r="S140" s="7"/>
      <c r="T140" s="7"/>
      <c r="U140" s="179"/>
      <c r="V140" s="234"/>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row>
    <row r="141" ht="12.75">
      <c r="A141" t="s">
        <v>576</v>
      </c>
    </row>
  </sheetData>
  <sheetProtection/>
  <mergeCells count="8">
    <mergeCell ref="A9:S9"/>
    <mergeCell ref="A6:S6"/>
    <mergeCell ref="C3:R3"/>
    <mergeCell ref="R5:S5"/>
    <mergeCell ref="C2:N2"/>
    <mergeCell ref="A1:B5"/>
    <mergeCell ref="A7:S7"/>
    <mergeCell ref="A8:S8"/>
  </mergeCells>
  <dataValidations count="1">
    <dataValidation type="date" allowBlank="1" showInputMessage="1" showErrorMessage="1" sqref="O20 P37">
      <formula1>1</formula1>
      <formula2>402133</formula2>
    </dataValidation>
  </dataValidations>
  <printOptions horizontalCentered="1"/>
  <pageMargins left="0" right="0" top="0.3937007874015748" bottom="0.3937007874015748" header="0" footer="0"/>
  <pageSetup horizontalDpi="600" verticalDpi="600" orientation="landscape" paperSize="5" scale="45" r:id="rId2"/>
  <headerFooter alignWithMargins="0">
    <oddFooter>&amp;C
&amp;P de &amp;N</oddFooter>
  </headerFooter>
  <drawing r:id="rId1"/>
</worksheet>
</file>

<file path=xl/worksheets/sheet3.xml><?xml version="1.0" encoding="utf-8"?>
<worksheet xmlns="http://schemas.openxmlformats.org/spreadsheetml/2006/main" xmlns:r="http://schemas.openxmlformats.org/officeDocument/2006/relationships">
  <dimension ref="A1:AT13"/>
  <sheetViews>
    <sheetView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D7" sqref="D7"/>
    </sheetView>
  </sheetViews>
  <sheetFormatPr defaultColWidth="11.421875" defaultRowHeight="12.75"/>
  <cols>
    <col min="1" max="1" width="3.8515625" style="0" customWidth="1"/>
    <col min="3" max="3" width="17.421875" style="0" customWidth="1"/>
    <col min="4" max="4" width="61.140625" style="0" bestFit="1" customWidth="1"/>
    <col min="8" max="8" width="20.00390625" style="0" bestFit="1" customWidth="1"/>
    <col min="9" max="9" width="10.7109375" style="0" bestFit="1" customWidth="1"/>
    <col min="10" max="10" width="13.421875" style="0" bestFit="1" customWidth="1"/>
    <col min="11" max="11" width="7.8515625" style="0" bestFit="1" customWidth="1"/>
    <col min="12" max="12" width="12.7109375" style="0" bestFit="1" customWidth="1"/>
    <col min="13" max="13" width="19.28125" style="0" bestFit="1" customWidth="1"/>
    <col min="14" max="14" width="15.00390625" style="0" bestFit="1" customWidth="1"/>
    <col min="15" max="15" width="9.57421875" style="0" bestFit="1" customWidth="1"/>
    <col min="16" max="16" width="15.00390625" style="0" bestFit="1" customWidth="1"/>
    <col min="17" max="17" width="20.28125" style="0" bestFit="1" customWidth="1"/>
    <col min="18" max="18" width="17.57421875" style="0" bestFit="1" customWidth="1"/>
    <col min="19" max="19" width="7.28125" style="0" bestFit="1" customWidth="1"/>
    <col min="20" max="20" width="10.8515625" style="0" bestFit="1" customWidth="1"/>
    <col min="21" max="21" width="13.57421875" style="0" bestFit="1" customWidth="1"/>
    <col min="22" max="22" width="10.140625" style="0" bestFit="1" customWidth="1"/>
    <col min="23" max="23" width="10.8515625" style="0" bestFit="1" customWidth="1"/>
    <col min="24" max="24" width="11.7109375" style="0" bestFit="1" customWidth="1"/>
    <col min="25" max="25" width="12.00390625" style="0" bestFit="1" customWidth="1"/>
    <col min="30" max="30" width="12.57421875" style="0" customWidth="1"/>
    <col min="40" max="40" width="14.140625" style="0" customWidth="1"/>
  </cols>
  <sheetData>
    <row r="1" spans="1:46" ht="12.75">
      <c r="A1" s="262"/>
      <c r="B1" s="519"/>
      <c r="C1" s="519"/>
      <c r="D1" s="519"/>
      <c r="E1" s="519"/>
      <c r="F1" s="519"/>
      <c r="G1" s="519"/>
      <c r="H1" s="519"/>
      <c r="I1" s="263"/>
      <c r="J1" s="264"/>
      <c r="K1" s="265"/>
      <c r="L1" s="265"/>
      <c r="M1" s="264"/>
      <c r="N1" s="264"/>
      <c r="O1" s="264"/>
      <c r="P1" s="264"/>
      <c r="Q1" s="266"/>
      <c r="R1" s="266"/>
      <c r="S1" s="519" t="s">
        <v>448</v>
      </c>
      <c r="T1" s="524"/>
      <c r="U1" s="524"/>
      <c r="V1" s="524"/>
      <c r="W1" s="524"/>
      <c r="X1" s="524"/>
      <c r="Y1" s="524"/>
      <c r="Z1" s="524"/>
      <c r="AA1" s="524"/>
      <c r="AB1" s="524"/>
      <c r="AC1" s="524"/>
      <c r="AD1" s="524"/>
      <c r="AE1" s="267"/>
      <c r="AF1" s="268"/>
      <c r="AG1" s="268"/>
      <c r="AH1" s="268"/>
      <c r="AI1" s="269"/>
      <c r="AJ1" s="270"/>
      <c r="AK1" s="271"/>
      <c r="AL1" s="262"/>
      <c r="AM1" s="262"/>
      <c r="AN1" s="262"/>
      <c r="AO1" s="262"/>
      <c r="AP1" s="262"/>
      <c r="AQ1" s="262"/>
      <c r="AR1" s="262"/>
      <c r="AS1" s="262"/>
      <c r="AT1" s="262"/>
    </row>
    <row r="2" spans="1:46" ht="12.75">
      <c r="A2" s="262"/>
      <c r="B2" s="525"/>
      <c r="C2" s="525"/>
      <c r="D2" s="525"/>
      <c r="E2" s="525"/>
      <c r="F2" s="525"/>
      <c r="G2" s="525"/>
      <c r="H2" s="525"/>
      <c r="I2" s="272"/>
      <c r="J2" s="273"/>
      <c r="K2" s="274"/>
      <c r="L2" s="274"/>
      <c r="M2" s="273"/>
      <c r="N2" s="273"/>
      <c r="O2" s="273"/>
      <c r="P2" s="273"/>
      <c r="Q2" s="275"/>
      <c r="R2" s="275"/>
      <c r="S2" s="525" t="s">
        <v>449</v>
      </c>
      <c r="T2" s="525"/>
      <c r="U2" s="525"/>
      <c r="V2" s="525"/>
      <c r="W2" s="525"/>
      <c r="X2" s="525"/>
      <c r="Y2" s="525"/>
      <c r="Z2" s="525"/>
      <c r="AA2" s="525"/>
      <c r="AB2" s="525"/>
      <c r="AC2" s="525"/>
      <c r="AD2" s="525"/>
      <c r="AE2" s="267"/>
      <c r="AF2" s="268"/>
      <c r="AG2" s="268"/>
      <c r="AH2" s="268"/>
      <c r="AI2" s="269"/>
      <c r="AJ2" s="270"/>
      <c r="AK2" s="271"/>
      <c r="AL2" s="262"/>
      <c r="AM2" s="262"/>
      <c r="AN2" s="262"/>
      <c r="AO2" s="262"/>
      <c r="AP2" s="262"/>
      <c r="AQ2" s="262"/>
      <c r="AR2" s="262"/>
      <c r="AS2" s="262"/>
      <c r="AT2" s="262"/>
    </row>
    <row r="3" spans="1:46" ht="20.25">
      <c r="A3" s="262"/>
      <c r="B3" s="526" t="s">
        <v>450</v>
      </c>
      <c r="C3" s="527"/>
      <c r="D3" s="527"/>
      <c r="E3" s="527"/>
      <c r="F3" s="527"/>
      <c r="G3" s="527"/>
      <c r="H3" s="527"/>
      <c r="I3" s="276"/>
      <c r="J3" s="274"/>
      <c r="K3" s="274"/>
      <c r="L3" s="274"/>
      <c r="M3" s="273"/>
      <c r="N3" s="273"/>
      <c r="O3" s="273"/>
      <c r="P3" s="273"/>
      <c r="Q3" s="275"/>
      <c r="R3" s="275"/>
      <c r="S3" s="519" t="s">
        <v>451</v>
      </c>
      <c r="T3" s="524"/>
      <c r="U3" s="524"/>
      <c r="V3" s="524"/>
      <c r="W3" s="524"/>
      <c r="X3" s="524"/>
      <c r="Y3" s="524"/>
      <c r="Z3" s="524"/>
      <c r="AA3" s="524"/>
      <c r="AB3" s="524"/>
      <c r="AC3" s="524"/>
      <c r="AD3" s="524"/>
      <c r="AE3" s="267"/>
      <c r="AF3" s="268"/>
      <c r="AG3" s="268"/>
      <c r="AH3" s="268"/>
      <c r="AI3" s="269"/>
      <c r="AJ3" s="270"/>
      <c r="AK3" s="271"/>
      <c r="AL3" s="262"/>
      <c r="AM3" s="262"/>
      <c r="AN3" s="262"/>
      <c r="AO3" s="262"/>
      <c r="AP3" s="262"/>
      <c r="AQ3" s="262"/>
      <c r="AR3" s="262"/>
      <c r="AS3" s="262"/>
      <c r="AT3" s="262"/>
    </row>
    <row r="4" spans="1:46" ht="12.75">
      <c r="A4" s="262"/>
      <c r="B4" s="520"/>
      <c r="C4" s="521"/>
      <c r="D4" s="521"/>
      <c r="E4" s="521"/>
      <c r="F4" s="521"/>
      <c r="G4" s="521"/>
      <c r="H4" s="521"/>
      <c r="I4" s="262"/>
      <c r="J4" s="273"/>
      <c r="K4" s="274"/>
      <c r="L4" s="274"/>
      <c r="M4" s="273"/>
      <c r="N4" s="273"/>
      <c r="O4" s="273"/>
      <c r="P4" s="273"/>
      <c r="Q4" s="275"/>
      <c r="R4" s="275"/>
      <c r="S4" s="277" t="s">
        <v>452</v>
      </c>
      <c r="T4" s="278">
        <v>42005</v>
      </c>
      <c r="U4" s="277" t="s">
        <v>453</v>
      </c>
      <c r="V4" s="279">
        <v>42369</v>
      </c>
      <c r="W4" s="280"/>
      <c r="X4" s="281"/>
      <c r="Y4" s="277"/>
      <c r="Z4" s="277"/>
      <c r="AA4" s="277"/>
      <c r="AB4" s="277"/>
      <c r="AC4" s="277"/>
      <c r="AD4" s="277"/>
      <c r="AE4" s="267"/>
      <c r="AF4" s="268"/>
      <c r="AG4" s="268"/>
      <c r="AH4" s="268"/>
      <c r="AI4" s="269"/>
      <c r="AJ4" s="270"/>
      <c r="AK4" s="282"/>
      <c r="AL4" s="262"/>
      <c r="AM4" s="262"/>
      <c r="AN4" s="262"/>
      <c r="AO4" s="262"/>
      <c r="AP4" s="262"/>
      <c r="AQ4" s="262"/>
      <c r="AR4" s="262"/>
      <c r="AS4" s="262"/>
      <c r="AT4" s="262"/>
    </row>
    <row r="5" spans="1:46" ht="12.75" customHeight="1">
      <c r="A5" s="522" t="s">
        <v>454</v>
      </c>
      <c r="B5" s="522" t="s">
        <v>455</v>
      </c>
      <c r="C5" s="522" t="s">
        <v>456</v>
      </c>
      <c r="D5" s="507" t="s">
        <v>457</v>
      </c>
      <c r="E5" s="507" t="s">
        <v>458</v>
      </c>
      <c r="F5" s="507" t="s">
        <v>459</v>
      </c>
      <c r="G5" s="507" t="s">
        <v>460</v>
      </c>
      <c r="H5" s="508" t="s">
        <v>461</v>
      </c>
      <c r="I5" s="283"/>
      <c r="J5" s="510" t="s">
        <v>462</v>
      </c>
      <c r="K5" s="511"/>
      <c r="L5" s="512"/>
      <c r="M5" s="513" t="s">
        <v>463</v>
      </c>
      <c r="N5" s="514"/>
      <c r="O5" s="514"/>
      <c r="P5" s="515"/>
      <c r="Q5" s="516" t="s">
        <v>464</v>
      </c>
      <c r="R5" s="517" t="s">
        <v>465</v>
      </c>
      <c r="S5" s="519" t="s">
        <v>466</v>
      </c>
      <c r="T5" s="519"/>
      <c r="U5" s="519"/>
      <c r="V5" s="493" t="s">
        <v>467</v>
      </c>
      <c r="W5" s="493"/>
      <c r="X5" s="493"/>
      <c r="Y5" s="493"/>
      <c r="Z5" s="493"/>
      <c r="AA5" s="493"/>
      <c r="AB5" s="501" t="s">
        <v>468</v>
      </c>
      <c r="AC5" s="501" t="s">
        <v>469</v>
      </c>
      <c r="AD5" s="503" t="s">
        <v>470</v>
      </c>
      <c r="AE5" s="505" t="s">
        <v>471</v>
      </c>
      <c r="AF5" s="507" t="s">
        <v>472</v>
      </c>
      <c r="AG5" s="508" t="s">
        <v>473</v>
      </c>
      <c r="AH5" s="495" t="s">
        <v>474</v>
      </c>
      <c r="AI5" s="495" t="s">
        <v>475</v>
      </c>
      <c r="AJ5" s="499" t="s">
        <v>476</v>
      </c>
      <c r="AK5" s="495" t="s">
        <v>477</v>
      </c>
      <c r="AL5" s="497" t="s">
        <v>478</v>
      </c>
      <c r="AM5" s="493" t="s">
        <v>479</v>
      </c>
      <c r="AN5" s="494"/>
      <c r="AO5" s="495" t="s">
        <v>480</v>
      </c>
      <c r="AP5" s="285"/>
      <c r="AQ5" s="285"/>
      <c r="AR5" s="285"/>
      <c r="AS5" s="285"/>
      <c r="AT5" s="285"/>
    </row>
    <row r="6" spans="1:46" ht="67.5" customHeight="1">
      <c r="A6" s="523"/>
      <c r="B6" s="523"/>
      <c r="C6" s="523"/>
      <c r="D6" s="501"/>
      <c r="E6" s="501"/>
      <c r="F6" s="501"/>
      <c r="G6" s="501"/>
      <c r="H6" s="509"/>
      <c r="I6" s="284" t="s">
        <v>481</v>
      </c>
      <c r="J6" s="286" t="s">
        <v>482</v>
      </c>
      <c r="K6" s="287" t="s">
        <v>483</v>
      </c>
      <c r="L6" s="288" t="s">
        <v>484</v>
      </c>
      <c r="M6" s="288" t="s">
        <v>485</v>
      </c>
      <c r="N6" s="288" t="s">
        <v>486</v>
      </c>
      <c r="O6" s="288" t="s">
        <v>487</v>
      </c>
      <c r="P6" s="288" t="s">
        <v>488</v>
      </c>
      <c r="Q6" s="517"/>
      <c r="R6" s="518"/>
      <c r="S6" s="289" t="s">
        <v>489</v>
      </c>
      <c r="T6" s="290" t="s">
        <v>490</v>
      </c>
      <c r="U6" s="289" t="s">
        <v>491</v>
      </c>
      <c r="V6" s="277" t="s">
        <v>489</v>
      </c>
      <c r="W6" s="280" t="s">
        <v>490</v>
      </c>
      <c r="X6" s="281" t="s">
        <v>491</v>
      </c>
      <c r="Y6" s="291" t="s">
        <v>492</v>
      </c>
      <c r="Z6" s="291" t="s">
        <v>493</v>
      </c>
      <c r="AA6" s="291" t="s">
        <v>494</v>
      </c>
      <c r="AB6" s="502"/>
      <c r="AC6" s="502"/>
      <c r="AD6" s="504"/>
      <c r="AE6" s="506"/>
      <c r="AF6" s="501"/>
      <c r="AG6" s="509" t="s">
        <v>473</v>
      </c>
      <c r="AH6" s="496"/>
      <c r="AI6" s="496"/>
      <c r="AJ6" s="500"/>
      <c r="AK6" s="496"/>
      <c r="AL6" s="498"/>
      <c r="AM6" s="277" t="s">
        <v>484</v>
      </c>
      <c r="AN6" s="281" t="s">
        <v>482</v>
      </c>
      <c r="AO6" s="496"/>
      <c r="AP6" s="285"/>
      <c r="AQ6" s="285"/>
      <c r="AR6" s="285"/>
      <c r="AS6" s="285"/>
      <c r="AT6" s="285"/>
    </row>
    <row r="7" spans="1:46" ht="93.75" customHeight="1">
      <c r="A7" s="182">
        <v>1</v>
      </c>
      <c r="B7" s="151" t="s">
        <v>495</v>
      </c>
      <c r="C7" s="182" t="s">
        <v>496</v>
      </c>
      <c r="D7" s="151" t="s">
        <v>497</v>
      </c>
      <c r="E7" s="151" t="s">
        <v>419</v>
      </c>
      <c r="F7" s="244" t="s">
        <v>498</v>
      </c>
      <c r="G7" s="292" t="s">
        <v>499</v>
      </c>
      <c r="H7" s="293">
        <v>1965720</v>
      </c>
      <c r="I7" s="165" t="s">
        <v>500</v>
      </c>
      <c r="J7" s="294">
        <v>811007601</v>
      </c>
      <c r="K7" s="295">
        <v>0</v>
      </c>
      <c r="L7" s="296" t="s">
        <v>501</v>
      </c>
      <c r="M7" s="297" t="s">
        <v>502</v>
      </c>
      <c r="N7" s="298">
        <v>3077330</v>
      </c>
      <c r="O7" s="298"/>
      <c r="P7" s="292" t="s">
        <v>503</v>
      </c>
      <c r="Q7" s="152" t="s">
        <v>504</v>
      </c>
      <c r="R7" s="295">
        <v>1</v>
      </c>
      <c r="S7" s="299">
        <v>2</v>
      </c>
      <c r="T7" s="300">
        <v>42010</v>
      </c>
      <c r="U7" s="301">
        <v>1965720</v>
      </c>
      <c r="V7" s="302">
        <v>6</v>
      </c>
      <c r="W7" s="300">
        <v>42012</v>
      </c>
      <c r="X7" s="293">
        <v>1965720</v>
      </c>
      <c r="Y7" s="303" t="s">
        <v>505</v>
      </c>
      <c r="Z7" s="304" t="s">
        <v>21</v>
      </c>
      <c r="AA7" s="302" t="s">
        <v>506</v>
      </c>
      <c r="AB7" s="135" t="s">
        <v>507</v>
      </c>
      <c r="AC7" s="292" t="s">
        <v>508</v>
      </c>
      <c r="AD7" s="256">
        <v>42010</v>
      </c>
      <c r="AE7" s="302" t="s">
        <v>509</v>
      </c>
      <c r="AF7" s="256">
        <v>42023</v>
      </c>
      <c r="AG7" s="256">
        <v>42024</v>
      </c>
      <c r="AH7" s="256" t="s">
        <v>510</v>
      </c>
      <c r="AI7" s="256">
        <v>42012</v>
      </c>
      <c r="AJ7" s="305">
        <v>60</v>
      </c>
      <c r="AK7" s="256">
        <v>42071</v>
      </c>
      <c r="AL7" s="172" t="s">
        <v>511</v>
      </c>
      <c r="AM7" s="151" t="s">
        <v>387</v>
      </c>
      <c r="AN7" s="307" t="s">
        <v>512</v>
      </c>
      <c r="AO7" s="172" t="s">
        <v>174</v>
      </c>
      <c r="AP7" s="308"/>
      <c r="AQ7" s="308"/>
      <c r="AR7" s="308"/>
      <c r="AS7" s="308"/>
      <c r="AT7" s="308"/>
    </row>
    <row r="8" spans="1:46" ht="78.75" customHeight="1">
      <c r="A8" s="182">
        <v>1</v>
      </c>
      <c r="B8" s="309" t="s">
        <v>513</v>
      </c>
      <c r="C8" s="345" t="s">
        <v>514</v>
      </c>
      <c r="D8" s="306" t="s">
        <v>515</v>
      </c>
      <c r="E8" s="151" t="s">
        <v>419</v>
      </c>
      <c r="F8" s="244" t="s">
        <v>498</v>
      </c>
      <c r="G8" s="165" t="s">
        <v>516</v>
      </c>
      <c r="H8" s="310">
        <v>8150393</v>
      </c>
      <c r="I8" s="311" t="s">
        <v>517</v>
      </c>
      <c r="J8" s="312">
        <v>900589579</v>
      </c>
      <c r="K8" s="313">
        <v>5</v>
      </c>
      <c r="L8" s="312" t="s">
        <v>518</v>
      </c>
      <c r="M8" s="165" t="s">
        <v>519</v>
      </c>
      <c r="N8" s="298" t="s">
        <v>520</v>
      </c>
      <c r="O8" s="298"/>
      <c r="P8" s="292" t="s">
        <v>521</v>
      </c>
      <c r="Q8" s="205" t="s">
        <v>437</v>
      </c>
      <c r="R8" s="295">
        <v>1</v>
      </c>
      <c r="S8" s="314">
        <v>33</v>
      </c>
      <c r="T8" s="315">
        <v>42027</v>
      </c>
      <c r="U8" s="310">
        <v>8150393</v>
      </c>
      <c r="V8" s="316">
        <v>30</v>
      </c>
      <c r="W8" s="317">
        <v>42033</v>
      </c>
      <c r="X8" s="318">
        <v>8150393</v>
      </c>
      <c r="Y8" s="319" t="s">
        <v>27</v>
      </c>
      <c r="Z8" s="320" t="s">
        <v>522</v>
      </c>
      <c r="AA8" s="321">
        <v>776</v>
      </c>
      <c r="AB8" s="322" t="s">
        <v>523</v>
      </c>
      <c r="AC8" s="292" t="s">
        <v>508</v>
      </c>
      <c r="AD8" s="256">
        <v>42027</v>
      </c>
      <c r="AE8" s="323" t="s">
        <v>524</v>
      </c>
      <c r="AF8" s="252">
        <v>42033</v>
      </c>
      <c r="AG8" s="252">
        <v>42033</v>
      </c>
      <c r="AH8" s="256" t="s">
        <v>510</v>
      </c>
      <c r="AI8" s="252" t="s">
        <v>525</v>
      </c>
      <c r="AJ8" s="305" t="s">
        <v>525</v>
      </c>
      <c r="AK8" s="252" t="s">
        <v>525</v>
      </c>
      <c r="AL8" s="181" t="s">
        <v>526</v>
      </c>
      <c r="AM8" s="151" t="s">
        <v>527</v>
      </c>
      <c r="AN8" s="183">
        <v>19447276</v>
      </c>
      <c r="AO8" s="172" t="s">
        <v>281</v>
      </c>
      <c r="AP8" s="308"/>
      <c r="AQ8" s="308"/>
      <c r="AR8" s="308"/>
      <c r="AS8" s="308"/>
      <c r="AT8" s="308"/>
    </row>
    <row r="9" spans="1:46" ht="153">
      <c r="A9" s="182">
        <v>1</v>
      </c>
      <c r="B9" s="324" t="s">
        <v>528</v>
      </c>
      <c r="C9" s="299" t="s">
        <v>529</v>
      </c>
      <c r="D9" s="325" t="s">
        <v>530</v>
      </c>
      <c r="E9" s="326" t="s">
        <v>233</v>
      </c>
      <c r="F9" s="244" t="s">
        <v>531</v>
      </c>
      <c r="G9" s="327" t="s">
        <v>532</v>
      </c>
      <c r="H9" s="328">
        <v>3677128</v>
      </c>
      <c r="I9" s="165" t="s">
        <v>500</v>
      </c>
      <c r="J9" s="329" t="s">
        <v>533</v>
      </c>
      <c r="K9" s="330">
        <v>8</v>
      </c>
      <c r="L9" s="331" t="s">
        <v>534</v>
      </c>
      <c r="M9" s="326" t="s">
        <v>535</v>
      </c>
      <c r="N9" s="332">
        <v>2422000</v>
      </c>
      <c r="O9" s="332"/>
      <c r="P9" s="292" t="s">
        <v>503</v>
      </c>
      <c r="Q9" s="333" t="s">
        <v>510</v>
      </c>
      <c r="R9" s="330">
        <v>1</v>
      </c>
      <c r="S9" s="334">
        <v>54</v>
      </c>
      <c r="T9" s="317">
        <v>42032</v>
      </c>
      <c r="U9" s="335" t="s">
        <v>536</v>
      </c>
      <c r="V9" s="336">
        <v>29</v>
      </c>
      <c r="W9" s="317">
        <v>42033</v>
      </c>
      <c r="X9" s="337">
        <v>3677128</v>
      </c>
      <c r="Y9" s="303" t="s">
        <v>537</v>
      </c>
      <c r="Z9" s="338" t="s">
        <v>538</v>
      </c>
      <c r="AA9" s="339" t="s">
        <v>510</v>
      </c>
      <c r="AB9" s="135" t="s">
        <v>507</v>
      </c>
      <c r="AC9" s="292" t="s">
        <v>508</v>
      </c>
      <c r="AD9" s="340">
        <v>42033</v>
      </c>
      <c r="AE9" s="341" t="s">
        <v>539</v>
      </c>
      <c r="AF9" s="256">
        <v>42054</v>
      </c>
      <c r="AG9" s="256">
        <v>42055</v>
      </c>
      <c r="AH9" s="256" t="s">
        <v>510</v>
      </c>
      <c r="AI9" s="340">
        <v>42033</v>
      </c>
      <c r="AJ9" s="342">
        <v>30</v>
      </c>
      <c r="AK9" s="343">
        <v>42063</v>
      </c>
      <c r="AL9" s="326" t="s">
        <v>540</v>
      </c>
      <c r="AM9" s="326" t="s">
        <v>541</v>
      </c>
      <c r="AN9" s="344">
        <v>51950018</v>
      </c>
      <c r="AO9" s="326" t="s">
        <v>540</v>
      </c>
      <c r="AP9" s="308"/>
      <c r="AQ9" s="308"/>
      <c r="AR9" s="308"/>
      <c r="AS9" s="308"/>
      <c r="AT9" s="308"/>
    </row>
    <row r="10" spans="1:46" ht="153">
      <c r="A10" s="182">
        <v>1</v>
      </c>
      <c r="B10" s="324" t="s">
        <v>528</v>
      </c>
      <c r="C10" s="299" t="s">
        <v>529</v>
      </c>
      <c r="D10" s="325" t="s">
        <v>530</v>
      </c>
      <c r="E10" s="326" t="s">
        <v>233</v>
      </c>
      <c r="F10" s="244" t="s">
        <v>531</v>
      </c>
      <c r="G10" s="327" t="s">
        <v>532</v>
      </c>
      <c r="H10" s="328">
        <v>14003288</v>
      </c>
      <c r="I10" s="165" t="s">
        <v>500</v>
      </c>
      <c r="J10" s="329" t="s">
        <v>533</v>
      </c>
      <c r="K10" s="330">
        <v>8</v>
      </c>
      <c r="L10" s="331" t="s">
        <v>534</v>
      </c>
      <c r="M10" s="326" t="s">
        <v>535</v>
      </c>
      <c r="N10" s="332">
        <v>2422000</v>
      </c>
      <c r="O10" s="332"/>
      <c r="P10" s="292" t="s">
        <v>503</v>
      </c>
      <c r="Q10" s="333" t="s">
        <v>510</v>
      </c>
      <c r="R10" s="330">
        <v>1</v>
      </c>
      <c r="S10" s="334">
        <v>54</v>
      </c>
      <c r="T10" s="317">
        <v>42032</v>
      </c>
      <c r="U10" s="335" t="s">
        <v>542</v>
      </c>
      <c r="V10" s="336">
        <v>29</v>
      </c>
      <c r="W10" s="317">
        <v>42033</v>
      </c>
      <c r="X10" s="337">
        <v>14003288</v>
      </c>
      <c r="Y10" s="303" t="s">
        <v>543</v>
      </c>
      <c r="Z10" s="338" t="s">
        <v>542</v>
      </c>
      <c r="AA10" s="339" t="s">
        <v>510</v>
      </c>
      <c r="AB10" s="135" t="s">
        <v>507</v>
      </c>
      <c r="AC10" s="292" t="s">
        <v>508</v>
      </c>
      <c r="AD10" s="340">
        <v>42033</v>
      </c>
      <c r="AE10" s="341" t="s">
        <v>539</v>
      </c>
      <c r="AF10" s="256">
        <v>42054</v>
      </c>
      <c r="AG10" s="256">
        <v>42055</v>
      </c>
      <c r="AH10" s="256" t="s">
        <v>510</v>
      </c>
      <c r="AI10" s="340">
        <v>42033</v>
      </c>
      <c r="AJ10" s="342">
        <v>30</v>
      </c>
      <c r="AK10" s="343">
        <v>42063</v>
      </c>
      <c r="AL10" s="326" t="s">
        <v>540</v>
      </c>
      <c r="AM10" s="326" t="s">
        <v>541</v>
      </c>
      <c r="AN10" s="344">
        <v>51950018</v>
      </c>
      <c r="AO10" s="326" t="s">
        <v>540</v>
      </c>
      <c r="AP10" s="308"/>
      <c r="AQ10" s="308"/>
      <c r="AR10" s="308"/>
      <c r="AS10" s="308"/>
      <c r="AT10" s="308"/>
    </row>
    <row r="11" spans="1:46" ht="17.25" customHeight="1">
      <c r="A11" s="309"/>
      <c r="B11" s="309"/>
      <c r="C11" s="345"/>
      <c r="D11" s="350" t="s">
        <v>570</v>
      </c>
      <c r="E11" s="351"/>
      <c r="F11" s="352"/>
      <c r="G11" s="353"/>
      <c r="H11" s="354">
        <f>SUM(H7:H10)</f>
        <v>27796529</v>
      </c>
      <c r="I11" s="292"/>
      <c r="J11" s="297"/>
      <c r="K11" s="295"/>
      <c r="L11" s="165"/>
      <c r="M11" s="297"/>
      <c r="N11" s="298"/>
      <c r="O11" s="298"/>
      <c r="P11" s="292"/>
      <c r="Q11" s="349"/>
      <c r="R11" s="295"/>
      <c r="S11" s="182"/>
      <c r="T11" s="225"/>
      <c r="U11" s="348"/>
      <c r="V11" s="182"/>
      <c r="W11" s="225"/>
      <c r="X11" s="348"/>
      <c r="Y11" s="153"/>
      <c r="Z11" s="182"/>
      <c r="AA11" s="182"/>
      <c r="AB11" s="135"/>
      <c r="AC11" s="292"/>
      <c r="AD11" s="256"/>
      <c r="AE11" s="256"/>
      <c r="AF11" s="256"/>
      <c r="AG11" s="256"/>
      <c r="AH11" s="256"/>
      <c r="AI11" s="256"/>
      <c r="AJ11" s="347"/>
      <c r="AK11" s="256"/>
      <c r="AL11" s="151"/>
      <c r="AM11" s="135"/>
      <c r="AN11" s="183"/>
      <c r="AO11" s="151"/>
      <c r="AP11" s="346"/>
      <c r="AQ11" s="346"/>
      <c r="AR11" s="346"/>
      <c r="AS11" s="346"/>
      <c r="AT11" s="346"/>
    </row>
    <row r="12" spans="8:9" ht="12.75">
      <c r="H12" s="164"/>
      <c r="I12" s="164"/>
    </row>
    <row r="13" spans="1:12" ht="12.75">
      <c r="A13" s="87" t="s">
        <v>579</v>
      </c>
      <c r="B13" s="12"/>
      <c r="C13" s="12"/>
      <c r="D13" s="12"/>
      <c r="E13" s="12"/>
      <c r="F13" s="12"/>
      <c r="G13" s="12"/>
      <c r="H13" s="12"/>
      <c r="I13" s="12"/>
      <c r="J13" s="12"/>
      <c r="K13" s="412"/>
      <c r="L13" s="12"/>
    </row>
  </sheetData>
  <sheetProtection/>
  <autoFilter ref="A6:AT13"/>
  <mergeCells count="34">
    <mergeCell ref="B1:H1"/>
    <mergeCell ref="S1:AD1"/>
    <mergeCell ref="B2:H2"/>
    <mergeCell ref="S2:AD2"/>
    <mergeCell ref="B3:H3"/>
    <mergeCell ref="S3:AD3"/>
    <mergeCell ref="B4:H4"/>
    <mergeCell ref="A5:A6"/>
    <mergeCell ref="B5:B6"/>
    <mergeCell ref="C5:C6"/>
    <mergeCell ref="D5:D6"/>
    <mergeCell ref="E5:E6"/>
    <mergeCell ref="F5:F6"/>
    <mergeCell ref="G5:G6"/>
    <mergeCell ref="H5:H6"/>
    <mergeCell ref="J5:L5"/>
    <mergeCell ref="M5:P5"/>
    <mergeCell ref="Q5:Q6"/>
    <mergeCell ref="R5:R6"/>
    <mergeCell ref="S5:U5"/>
    <mergeCell ref="V5:AA5"/>
    <mergeCell ref="AB5:AB6"/>
    <mergeCell ref="AC5:AC6"/>
    <mergeCell ref="AD5:AD6"/>
    <mergeCell ref="AE5:AE6"/>
    <mergeCell ref="AF5:AF6"/>
    <mergeCell ref="AG5:AG6"/>
    <mergeCell ref="AM5:AN5"/>
    <mergeCell ref="AO5:AO6"/>
    <mergeCell ref="AL5:AL6"/>
    <mergeCell ref="AH5:AH6"/>
    <mergeCell ref="AI5:AI6"/>
    <mergeCell ref="AJ5:AJ6"/>
    <mergeCell ref="AK5:AK6"/>
  </mergeCells>
  <printOptions/>
  <pageMargins left="0.7086614173228347" right="0.7086614173228347" top="0.7480314960629921" bottom="0.7480314960629921" header="0.31496062992125984" footer="0.31496062992125984"/>
  <pageSetup horizontalDpi="600" verticalDpi="600" orientation="landscape" paperSize="5"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2015-05-28T17:33:05Z</cp:lastPrinted>
  <dcterms:created xsi:type="dcterms:W3CDTF">2012-05-03T16:02:33Z</dcterms:created>
  <dcterms:modified xsi:type="dcterms:W3CDTF">2015-05-28T17:33:07Z</dcterms:modified>
  <cp:category/>
  <cp:version/>
  <cp:contentType/>
  <cp:contentStatus/>
</cp:coreProperties>
</file>